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kdv\OneDrive - CFA Institute\Documents\2020 Handbook for AOs\"/>
    </mc:Choice>
  </mc:AlternateContent>
  <xr:revisionPtr revIDLastSave="2" documentId="13_ncr:1_{FBC619DF-10DC-4CE7-AAE2-4C6ADE75EFED}" xr6:coauthVersionLast="33" xr6:coauthVersionMax="41" xr10:uidLastSave="{36C66BEF-872D-4656-BAE6-5613B07CAB0D}"/>
  <bookViews>
    <workbookView xWindow="28680" yWindow="-120" windowWidth="29040" windowHeight="15840" activeTab="3" xr2:uid="{4E4C2E5A-3FF8-490F-9115-55746E69B819}"/>
  </bookViews>
  <sheets>
    <sheet name="PLEASE READ" sheetId="4" r:id="rId1"/>
    <sheet name="24.A.1.j, 3-yr ex post std dev" sheetId="1" r:id="rId2"/>
    <sheet name="24.B.10 Summary" sheetId="6" r:id="rId3"/>
    <sheet name="24.B.10 Data for Summary" sheetId="5" r:id="rId4"/>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2" i="6" l="1"/>
  <c r="K11" i="6"/>
  <c r="K10" i="6"/>
  <c r="J12" i="6"/>
  <c r="J11" i="6"/>
  <c r="J10" i="6"/>
  <c r="I12" i="6"/>
  <c r="I11" i="6"/>
  <c r="I10" i="6"/>
  <c r="H12" i="6"/>
  <c r="H11" i="6"/>
  <c r="H10" i="6"/>
  <c r="G12" i="6"/>
  <c r="G11" i="6"/>
  <c r="G10" i="6"/>
  <c r="F12" i="6"/>
  <c r="F11" i="6"/>
  <c r="F10" i="6"/>
  <c r="E12" i="6"/>
  <c r="E11" i="6"/>
  <c r="E10" i="6"/>
  <c r="D12" i="6"/>
  <c r="D11" i="6"/>
  <c r="D10" i="6"/>
  <c r="C12" i="6"/>
  <c r="C11" i="6"/>
  <c r="C10" i="6"/>
  <c r="F93" i="5"/>
  <c r="F92" i="5"/>
  <c r="H91" i="5"/>
  <c r="G91" i="5"/>
  <c r="F91" i="5"/>
  <c r="H85" i="5"/>
  <c r="F85" i="5"/>
  <c r="H77" i="5"/>
  <c r="F77" i="5"/>
  <c r="H70" i="5"/>
  <c r="F70" i="5"/>
  <c r="H62" i="5"/>
  <c r="H56" i="5"/>
  <c r="F56" i="5"/>
  <c r="H47" i="5"/>
  <c r="H40" i="5"/>
  <c r="F40" i="5"/>
  <c r="G29" i="5"/>
  <c r="I29" i="5" s="1"/>
  <c r="I26" i="5"/>
  <c r="I20" i="5"/>
  <c r="H17" i="5"/>
  <c r="H84" i="5" s="1"/>
  <c r="H86" i="5" s="1"/>
  <c r="G17" i="5"/>
  <c r="G8" i="5" s="1"/>
  <c r="F17" i="5"/>
  <c r="I17" i="5" s="1"/>
  <c r="G14" i="5"/>
  <c r="I14" i="5" s="1"/>
  <c r="G11" i="5"/>
  <c r="I11" i="5" s="1"/>
  <c r="I5" i="5"/>
  <c r="H2" i="5"/>
  <c r="H39" i="5" s="1"/>
  <c r="H41" i="5" s="1"/>
  <c r="F2" i="5"/>
  <c r="F39" i="5" s="1"/>
  <c r="F41" i="5" s="1"/>
  <c r="K13" i="6" l="1"/>
  <c r="J13" i="6"/>
  <c r="I13" i="6"/>
  <c r="H13" i="6"/>
  <c r="G13" i="6"/>
  <c r="F13" i="6"/>
  <c r="C22" i="6" s="1"/>
  <c r="E13" i="6"/>
  <c r="D13" i="6"/>
  <c r="C13" i="6"/>
  <c r="H79" i="5"/>
  <c r="I8" i="5"/>
  <c r="I77" i="5" s="1"/>
  <c r="I79" i="5" s="1"/>
  <c r="G2" i="5"/>
  <c r="G77" i="5"/>
  <c r="I84" i="5"/>
  <c r="H49" i="5"/>
  <c r="H93" i="5"/>
  <c r="I92" i="5"/>
  <c r="I78" i="5"/>
  <c r="I63" i="5"/>
  <c r="I48" i="5"/>
  <c r="I85" i="5"/>
  <c r="I70" i="5"/>
  <c r="I56" i="5"/>
  <c r="I40" i="5"/>
  <c r="F47" i="5"/>
  <c r="F62" i="5"/>
  <c r="G85" i="5"/>
  <c r="H92" i="5"/>
  <c r="G40" i="5"/>
  <c r="G56" i="5"/>
  <c r="G70" i="5"/>
  <c r="I62" i="5"/>
  <c r="I64" i="5" s="1"/>
  <c r="I91" i="5"/>
  <c r="I2" i="5"/>
  <c r="F48" i="5"/>
  <c r="F55" i="5"/>
  <c r="F57" i="5" s="1"/>
  <c r="F63" i="5"/>
  <c r="F69" i="5"/>
  <c r="F71" i="5" s="1"/>
  <c r="F78" i="5"/>
  <c r="F79" i="5" s="1"/>
  <c r="F84" i="5"/>
  <c r="F86" i="5" s="1"/>
  <c r="G48" i="5"/>
  <c r="G55" i="5"/>
  <c r="G63" i="5"/>
  <c r="G69" i="5"/>
  <c r="G78" i="5"/>
  <c r="G84" i="5"/>
  <c r="G86" i="5" s="1"/>
  <c r="G92" i="5"/>
  <c r="G93" i="5" s="1"/>
  <c r="H48" i="5"/>
  <c r="H55" i="5"/>
  <c r="H57" i="5" s="1"/>
  <c r="H63" i="5"/>
  <c r="H64" i="5" s="1"/>
  <c r="H69" i="5"/>
  <c r="H71" i="5" s="1"/>
  <c r="H78" i="5"/>
  <c r="I55" i="5"/>
  <c r="I57" i="5" s="1"/>
  <c r="I69" i="5"/>
  <c r="I71" i="5" s="1"/>
  <c r="C47" i="6" l="1"/>
  <c r="C27" i="6"/>
  <c r="C17" i="6"/>
  <c r="D37" i="6"/>
  <c r="C37" i="6"/>
  <c r="D17" i="6"/>
  <c r="D22" i="6"/>
  <c r="D27" i="6"/>
  <c r="D52" i="6"/>
  <c r="D42" i="6"/>
  <c r="C42" i="6"/>
  <c r="E42" i="6" s="1"/>
  <c r="C52" i="6"/>
  <c r="C32" i="6"/>
  <c r="D57" i="6"/>
  <c r="D47" i="6"/>
  <c r="C57" i="6"/>
  <c r="D32" i="6"/>
  <c r="E22" i="6"/>
  <c r="G71" i="5"/>
  <c r="I39" i="5"/>
  <c r="I41" i="5" s="1"/>
  <c r="I47" i="5"/>
  <c r="I49" i="5" s="1"/>
  <c r="I86" i="5"/>
  <c r="G57" i="5"/>
  <c r="F64" i="5"/>
  <c r="G79" i="5"/>
  <c r="I93" i="5"/>
  <c r="F49" i="5"/>
  <c r="G39" i="5"/>
  <c r="G41" i="5" s="1"/>
  <c r="G62" i="5"/>
  <c r="G64" i="5" s="1"/>
  <c r="G47" i="5"/>
  <c r="G49" i="5" s="1"/>
  <c r="E47" i="6" l="1"/>
  <c r="E17" i="6"/>
  <c r="E27" i="6"/>
  <c r="G57" i="6" s="1"/>
  <c r="E57" i="6"/>
  <c r="E37" i="6"/>
  <c r="G52" i="6" s="1"/>
  <c r="E32" i="6"/>
  <c r="E52" i="6"/>
  <c r="G47" i="6" l="1"/>
  <c r="F3" i="1" l="1"/>
  <c r="F4" i="1" l="1"/>
  <c r="G4"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Terris</author>
  </authors>
  <commentList>
    <comment ref="K7" authorId="0" shapeId="0" xr:uid="{AEA1DC0C-CED1-4FEC-85F0-D481549EED75}">
      <text>
        <r>
          <rPr>
            <b/>
            <sz val="9"/>
            <color indexed="81"/>
            <rFont val="Tahoma"/>
            <family val="2"/>
          </rPr>
          <t>CFA Institute:</t>
        </r>
        <r>
          <rPr>
            <sz val="9"/>
            <color indexed="81"/>
            <rFont val="Tahoma"/>
            <family val="2"/>
          </rPr>
          <t xml:space="preserve">
The assumption is that investment management costs do not flow through the individual accounts. These costs are only reflected at the total return level.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Terris</author>
  </authors>
  <commentList>
    <comment ref="H2" authorId="0" shapeId="0" xr:uid="{E54EC676-B88A-4CA5-983A-72172E8A40FB}">
      <text>
        <r>
          <rPr>
            <b/>
            <sz val="9"/>
            <color indexed="81"/>
            <rFont val="Tahoma"/>
            <family val="2"/>
          </rPr>
          <t>CFA Institute:</t>
        </r>
        <r>
          <rPr>
            <sz val="9"/>
            <color indexed="81"/>
            <rFont val="Tahoma"/>
            <family val="2"/>
          </rPr>
          <t xml:space="preserve">
Assumes that all expenses run through NII.  Started with a base case NII before fees of $200,000 and subtracted $40,000 for the advisory fee (a little higher than externally managed segregated account), subtracted the same performance based fees as the externally managed segregated account (-$80,000 PF_Capital and -$$8,000 PF_Income)
</t>
        </r>
      </text>
    </comment>
    <comment ref="I5" authorId="0" shapeId="0" xr:uid="{F45C975C-0D4F-4B7E-961E-1AF8156317B0}">
      <text>
        <r>
          <rPr>
            <b/>
            <sz val="9"/>
            <color indexed="81"/>
            <rFont val="Tahoma"/>
            <family val="2"/>
          </rPr>
          <t>CFA Institute:</t>
        </r>
        <r>
          <rPr>
            <sz val="9"/>
            <color indexed="81"/>
            <rFont val="Tahoma"/>
            <family val="2"/>
          </rPr>
          <t xml:space="preserve">
These costs do not flow through the accounts (e.g., internally managed portfolio, externally managed segregated account, externally managed pooled fund).  They only affect  the total/combined real estate total return 
net-of-fees.</t>
        </r>
      </text>
    </comment>
    <comment ref="I91" authorId="0" shapeId="0" xr:uid="{685116FB-EB08-4E41-B464-4B9626D16A55}">
      <text>
        <r>
          <rPr>
            <b/>
            <sz val="9"/>
            <color indexed="81"/>
            <rFont val="Tahoma"/>
            <family val="2"/>
          </rPr>
          <t>CFA Institute:</t>
        </r>
        <r>
          <rPr>
            <sz val="9"/>
            <color indexed="81"/>
            <rFont val="Tahoma"/>
            <family val="2"/>
          </rPr>
          <t xml:space="preserve">
The assumption is that the investment management costs do not flow through the individual accounts. These costs are only reflected at the total return 
level.</t>
        </r>
      </text>
    </comment>
  </commentList>
</comments>
</file>

<file path=xl/sharedStrings.xml><?xml version="1.0" encoding="utf-8"?>
<sst xmlns="http://schemas.openxmlformats.org/spreadsheetml/2006/main" count="112" uniqueCount="76">
  <si>
    <t>Monthly</t>
  </si>
  <si>
    <t>3-Yr Ex-Post Std Dev</t>
  </si>
  <si>
    <t>Benchmark Return</t>
  </si>
  <si>
    <t>Index</t>
  </si>
  <si>
    <t>&lt;-Using STDEVP Excel function</t>
  </si>
  <si>
    <t>(Calculated the standard deviation based on the entire population)</t>
  </si>
  <si>
    <t>&lt;-Using STDEV Excel function</t>
  </si>
  <si>
    <t>(Calculated the standard deviation based on a sample)</t>
  </si>
  <si>
    <t>Portfolio</t>
  </si>
  <si>
    <t>The content in this spreadsheet is for informational purposes only. You should not construe any such information or other material as legal, tax, investment, financial, or other advice. You alone assume the sole responsibility of evaluating the merits and risks associated with the use of any information or other Content on the Site before making any decisions based on such information or other Content. You agree not to hold CFA Institute or its subsidiaries liable for any possible claim arising from any decision you make based on information or content made available to you through this spreadsheet.</t>
  </si>
  <si>
    <t>Total Fund Net Return</t>
  </si>
  <si>
    <t>Total Fund</t>
  </si>
  <si>
    <t>Internally Managed Portfolio (Direct RE)</t>
  </si>
  <si>
    <t>Externally Managed Segregated Account</t>
  </si>
  <si>
    <t>Externally Managed Pooled Fund</t>
  </si>
  <si>
    <t>Combined</t>
  </si>
  <si>
    <r>
      <t xml:space="preserve">= net investment income (after interest expense, advisory fees, and any performance-based fees allocated to the income component for performance calculation purposes) for period </t>
    </r>
    <r>
      <rPr>
        <i/>
        <sz val="11"/>
        <color theme="1"/>
        <rFont val="Calibri"/>
        <family val="2"/>
      </rPr>
      <t>t</t>
    </r>
  </si>
  <si>
    <t>= investment management costs allocated to the capital component (for performance calculation purposes) for period t</t>
  </si>
  <si>
    <r>
      <t>= advisory fee (asset-based portion of investment management fee expensed, excluding any performance-based fees)</t>
    </r>
    <r>
      <rPr>
        <i/>
        <sz val="11"/>
        <color theme="1"/>
        <rFont val="Calibri"/>
        <family val="2"/>
        <scheme val="minor"/>
      </rPr>
      <t xml:space="preserve"> </t>
    </r>
    <r>
      <rPr>
        <sz val="11"/>
        <color theme="1"/>
        <rFont val="Calibri"/>
        <family val="2"/>
        <scheme val="minor"/>
      </rPr>
      <t xml:space="preserve">for externally managed segregated accounts for period </t>
    </r>
    <r>
      <rPr>
        <i/>
        <sz val="11"/>
        <color theme="1"/>
        <rFont val="Calibri"/>
        <family val="2"/>
        <scheme val="minor"/>
      </rPr>
      <t>t</t>
    </r>
    <r>
      <rPr>
        <sz val="11"/>
        <color theme="1"/>
        <rFont val="Calibri"/>
        <family val="2"/>
        <scheme val="minor"/>
      </rPr>
      <t xml:space="preserve">. </t>
    </r>
    <r>
      <rPr>
        <i/>
        <sz val="11"/>
        <color theme="1"/>
        <rFont val="Calibri"/>
        <family val="2"/>
        <scheme val="minor"/>
      </rPr>
      <t>AF</t>
    </r>
    <r>
      <rPr>
        <i/>
        <vertAlign val="subscript"/>
        <sz val="11"/>
        <color theme="1"/>
        <rFont val="Calibri"/>
        <family val="2"/>
        <scheme val="minor"/>
      </rPr>
      <t>t</t>
    </r>
    <r>
      <rPr>
        <i/>
        <sz val="11"/>
        <color theme="1"/>
        <rFont val="Calibri"/>
        <family val="2"/>
        <scheme val="minor"/>
      </rPr>
      <t xml:space="preserve"> does not include investment management fees for externally managed pooled funds.</t>
    </r>
  </si>
  <si>
    <t>= performance-based fees allocated to the capital component (for performance calculation purposes) for externally managed segregated accounts for period t. PFtC does not include performance-based fees for externally managed pooled funds.</t>
  </si>
  <si>
    <t>= performance-based fees allocated to the income component (for performance calculation purposes) for externally managed segregated accounts for period t. PFtI does not include performance-based fees for externally managed pooled funds.</t>
  </si>
  <si>
    <t>= the beginning value of the portfolio for period t</t>
  </si>
  <si>
    <t>= the ending value of the portfolio for period t</t>
  </si>
  <si>
    <r>
      <t xml:space="preserve">= the number of external cash flows (1, 2, 3, . . . , J) in period </t>
    </r>
    <r>
      <rPr>
        <i/>
        <sz val="11"/>
        <color theme="1"/>
        <rFont val="Calibri"/>
        <family val="2"/>
      </rPr>
      <t>t</t>
    </r>
  </si>
  <si>
    <t>= the value of cash flow j in period t</t>
  </si>
  <si>
    <r>
      <t xml:space="preserve">= the weight of cash flow </t>
    </r>
    <r>
      <rPr>
        <i/>
        <sz val="11"/>
        <color theme="1"/>
        <rFont val="Calibri"/>
        <family val="2"/>
        <scheme val="minor"/>
      </rPr>
      <t xml:space="preserve">j </t>
    </r>
    <r>
      <rPr>
        <sz val="11"/>
        <color theme="1"/>
        <rFont val="Calibri"/>
        <family val="2"/>
        <scheme val="minor"/>
      </rPr>
      <t xml:space="preserve">in period </t>
    </r>
    <r>
      <rPr>
        <i/>
        <sz val="11"/>
        <color theme="1"/>
        <rFont val="Calibri"/>
        <family val="2"/>
        <scheme val="minor"/>
      </rPr>
      <t xml:space="preserve">t </t>
    </r>
    <r>
      <rPr>
        <sz val="11"/>
        <color theme="1"/>
        <rFont val="Calibri"/>
        <family val="2"/>
        <scheme val="minor"/>
      </rPr>
      <t>(assuming the cash flow occurred at the end of the day) as calculated according to the following formula:</t>
    </r>
  </si>
  <si>
    <t>where</t>
  </si>
  <si>
    <r>
      <t>w</t>
    </r>
    <r>
      <rPr>
        <i/>
        <vertAlign val="subscript"/>
        <sz val="11"/>
        <color theme="1"/>
        <rFont val="Calibri"/>
        <family val="2"/>
      </rPr>
      <t>j,t</t>
    </r>
    <r>
      <rPr>
        <sz val="11"/>
        <color theme="1"/>
        <rFont val="Calibri"/>
        <family val="2"/>
      </rPr>
      <t xml:space="preserve"> = the weight of cash flow </t>
    </r>
    <r>
      <rPr>
        <i/>
        <sz val="11"/>
        <color theme="1"/>
        <rFont val="Calibri"/>
        <family val="2"/>
      </rPr>
      <t>j</t>
    </r>
    <r>
      <rPr>
        <sz val="11"/>
        <color theme="1"/>
        <rFont val="Calibri"/>
        <family val="2"/>
      </rPr>
      <t xml:space="preserve"> in period </t>
    </r>
    <r>
      <rPr>
        <i/>
        <sz val="11"/>
        <color theme="1"/>
        <rFont val="Calibri"/>
        <family val="2"/>
      </rPr>
      <t>t</t>
    </r>
    <r>
      <rPr>
        <sz val="11"/>
        <color theme="1"/>
        <rFont val="Calibri"/>
        <family val="2"/>
      </rPr>
      <t>, assuming the cash flow occurred at the end of the day</t>
    </r>
  </si>
  <si>
    <r>
      <t>D</t>
    </r>
    <r>
      <rPr>
        <i/>
        <vertAlign val="subscript"/>
        <sz val="11"/>
        <color theme="1"/>
        <rFont val="Calibri"/>
        <family val="2"/>
      </rPr>
      <t>t</t>
    </r>
    <r>
      <rPr>
        <i/>
        <sz val="11"/>
        <color theme="1"/>
        <rFont val="Calibri"/>
        <family val="2"/>
      </rPr>
      <t xml:space="preserve"> </t>
    </r>
    <r>
      <rPr>
        <sz val="11"/>
        <color theme="1"/>
        <rFont val="Calibri"/>
        <family val="2"/>
      </rPr>
      <t xml:space="preserve">= the total number of calendar days in period </t>
    </r>
    <r>
      <rPr>
        <i/>
        <sz val="11"/>
        <color theme="1"/>
        <rFont val="Calibri"/>
        <family val="2"/>
      </rPr>
      <t>t</t>
    </r>
  </si>
  <si>
    <r>
      <t>D</t>
    </r>
    <r>
      <rPr>
        <i/>
        <vertAlign val="subscript"/>
        <sz val="11"/>
        <color theme="1"/>
        <rFont val="Calibri"/>
        <family val="2"/>
      </rPr>
      <t>j,t</t>
    </r>
    <r>
      <rPr>
        <sz val="11"/>
        <color theme="1"/>
        <rFont val="Calibri"/>
        <family val="2"/>
      </rPr>
      <t xml:space="preserve"> = the number of calendar days from the beginning of period </t>
    </r>
    <r>
      <rPr>
        <i/>
        <sz val="11"/>
        <color theme="1"/>
        <rFont val="Calibri"/>
        <family val="2"/>
      </rPr>
      <t>t</t>
    </r>
    <r>
      <rPr>
        <sz val="11"/>
        <color theme="1"/>
        <rFont val="Calibri"/>
        <family val="2"/>
      </rPr>
      <t xml:space="preserve"> to cash flow </t>
    </r>
    <r>
      <rPr>
        <i/>
        <sz val="11"/>
        <color theme="1"/>
        <rFont val="Calibri"/>
        <family val="2"/>
      </rPr>
      <t>j</t>
    </r>
  </si>
  <si>
    <r>
      <t>The formula for gross-of-fees income return is as follows</t>
    </r>
    <r>
      <rPr>
        <sz val="8"/>
        <color theme="1"/>
        <rFont val="Calibri"/>
        <family val="2"/>
      </rPr>
      <t> </t>
    </r>
    <r>
      <rPr>
        <sz val="11"/>
        <color theme="1"/>
        <rFont val="Calibri"/>
        <family val="2"/>
      </rPr>
      <t>:</t>
    </r>
  </si>
  <si>
    <t>Numerator</t>
  </si>
  <si>
    <t>Denominator</t>
  </si>
  <si>
    <t>Return</t>
  </si>
  <si>
    <t>The formula for net-of-external-costs-only income return and net-of-fees income return is the same and is as follows:</t>
  </si>
  <si>
    <t>The formula for gross-of-fees capital return is as follows:</t>
  </si>
  <si>
    <t>The formula for net-of-external-costs-only capital return is as follows:</t>
  </si>
  <si>
    <t>The formula for net-of-fees capital return is as follows:</t>
  </si>
  <si>
    <t>The formula for total return gross-of-fees is as follows:</t>
  </si>
  <si>
    <t>The formula for total return net-of-external-costs-only is as follows:</t>
  </si>
  <si>
    <t>The formula for total return net-of-fees is as follows:</t>
  </si>
  <si>
    <t>Advisory fee</t>
  </si>
  <si>
    <t>Expensed</t>
  </si>
  <si>
    <t>for externally</t>
  </si>
  <si>
    <t>Performance fees</t>
  </si>
  <si>
    <t>Managed</t>
  </si>
  <si>
    <t>allocated to</t>
  </si>
  <si>
    <t>Beginning</t>
  </si>
  <si>
    <t xml:space="preserve">Net </t>
  </si>
  <si>
    <t>Segregated Accts</t>
  </si>
  <si>
    <t>Capital for</t>
  </si>
  <si>
    <t>Income for</t>
  </si>
  <si>
    <t>Ending</t>
  </si>
  <si>
    <t>Investment</t>
  </si>
  <si>
    <t>Weight of</t>
  </si>
  <si>
    <t>(Excludes</t>
  </si>
  <si>
    <t>Externally</t>
  </si>
  <si>
    <t>Management</t>
  </si>
  <si>
    <t>Value</t>
  </si>
  <si>
    <t>Cash Flows</t>
  </si>
  <si>
    <t>Income</t>
  </si>
  <si>
    <t>Performance Fees)</t>
  </si>
  <si>
    <t>Costs</t>
  </si>
  <si>
    <t>Internally Managed Portfolio (Direct Real Estate)</t>
  </si>
  <si>
    <t>Total Real Estate Values</t>
  </si>
  <si>
    <t>= gross-of-fees income return for period t</t>
  </si>
  <si>
    <t>= net-of-external-costs-only income return for period t</t>
  </si>
  <si>
    <t>= net-of-fees income return for period t</t>
  </si>
  <si>
    <t>= gross-of-fees capital return for period t</t>
  </si>
  <si>
    <t>= net-of-external-costs-only capital return for period t</t>
  </si>
  <si>
    <t>= net-of-fees capital return for period t</t>
  </si>
  <si>
    <t>Check</t>
  </si>
  <si>
    <t>= gross-of-fees total return for period t</t>
  </si>
  <si>
    <t>= net-of-external-costs-only total return for period t</t>
  </si>
  <si>
    <t>= net-of-fees total return for period t</t>
  </si>
  <si>
    <t>The formulas for net-of-external-costs-only income return and net-of-fees income return are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</si>
</sst>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i/>
      <sz val="11"/>
      <color theme="1"/>
      <name val="Calibri"/>
      <family val="2"/>
    </font>
    <font>
      <i/>
      <sz val="11"/>
      <color theme="1"/>
      <name val="Calibri"/>
      <family val="2"/>
      <scheme val="minor"/>
    </font>
    <font>
      <i/>
      <vertAlign val="subscript"/>
      <sz val="11"/>
      <color theme="1"/>
      <name val="Calibri"/>
      <family val="2"/>
      <scheme val="minor"/>
    </font>
    <font>
      <sz val="11"/>
      <name val="Calibri"/>
      <family val="2"/>
      <scheme val="minor"/>
    </font>
    <font>
      <sz val="11"/>
      <color theme="1"/>
      <name val="Calibri"/>
      <family val="2"/>
    </font>
    <font>
      <i/>
      <vertAlign val="subscript"/>
      <sz val="11"/>
      <color theme="1"/>
      <name val="Calibri"/>
      <family val="2"/>
    </font>
    <font>
      <sz val="8"/>
      <color theme="1"/>
      <name val="Calibri"/>
      <family val="2"/>
    </font>
    <font>
      <sz val="8"/>
      <color theme="1"/>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theme="1"/>
        <bgColor indexed="64"/>
      </patternFill>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2" fillId="0" borderId="3" xfId="0" applyFont="1" applyBorder="1" applyAlignment="1">
      <alignment wrapText="1"/>
    </xf>
    <xf numFmtId="0" fontId="2" fillId="0" borderId="3" xfId="0" applyFont="1" applyBorder="1" applyAlignment="1">
      <alignment horizontal="center"/>
    </xf>
    <xf numFmtId="14" fontId="0" fillId="0" borderId="0" xfId="0" applyNumberFormat="1"/>
    <xf numFmtId="10" fontId="0" fillId="0" borderId="0" xfId="1" applyNumberFormat="1" applyFont="1"/>
    <xf numFmtId="10" fontId="0" fillId="0" borderId="3" xfId="1" applyNumberFormat="1" applyFont="1" applyBorder="1"/>
    <xf numFmtId="0" fontId="2" fillId="0" borderId="0" xfId="0" applyFont="1"/>
    <xf numFmtId="0" fontId="3" fillId="0" borderId="0" xfId="0" applyFont="1" applyAlignment="1">
      <alignment vertical="center" wrapText="1"/>
    </xf>
    <xf numFmtId="0" fontId="0" fillId="0" borderId="0" xfId="0" applyAlignment="1">
      <alignment wrapText="1"/>
    </xf>
    <xf numFmtId="0" fontId="0" fillId="0" borderId="0" xfId="0" quotePrefix="1" applyAlignment="1">
      <alignment wrapText="1"/>
    </xf>
    <xf numFmtId="164" fontId="0" fillId="0" borderId="0" xfId="0" applyNumberFormat="1"/>
    <xf numFmtId="43" fontId="0" fillId="0" borderId="0" xfId="0" applyNumberFormat="1"/>
    <xf numFmtId="164" fontId="0" fillId="0" borderId="0" xfId="2" applyNumberFormat="1" applyFont="1"/>
    <xf numFmtId="164" fontId="0" fillId="0" borderId="0" xfId="0" applyNumberFormat="1" applyFill="1"/>
    <xf numFmtId="164" fontId="7" fillId="2" borderId="0" xfId="0" applyNumberFormat="1" applyFont="1" applyFill="1"/>
    <xf numFmtId="0" fontId="0" fillId="2" borderId="0" xfId="0" applyFill="1"/>
    <xf numFmtId="165" fontId="0" fillId="0" borderId="0" xfId="0" applyNumberFormat="1" applyFill="1"/>
    <xf numFmtId="165" fontId="0" fillId="0" borderId="0" xfId="0" applyNumberFormat="1"/>
    <xf numFmtId="0" fontId="0" fillId="0" borderId="0" xfId="0" quotePrefix="1"/>
    <xf numFmtId="43" fontId="0" fillId="0" borderId="0" xfId="2" applyFont="1"/>
    <xf numFmtId="0" fontId="8" fillId="0" borderId="0" xfId="0" applyFont="1" applyAlignment="1">
      <alignment horizontal="left" vertical="center" indent="5"/>
    </xf>
    <xf numFmtId="0" fontId="4" fillId="0" borderId="0" xfId="0" applyFont="1" applyAlignment="1">
      <alignment horizontal="left" vertical="center" indent="5"/>
    </xf>
    <xf numFmtId="0" fontId="8" fillId="0" borderId="0" xfId="0" applyFont="1" applyAlignment="1">
      <alignment vertical="center"/>
    </xf>
    <xf numFmtId="0" fontId="11" fillId="0" borderId="0" xfId="0" applyFont="1" applyAlignment="1">
      <alignment vertical="center"/>
    </xf>
    <xf numFmtId="10" fontId="0" fillId="0" borderId="0" xfId="1" applyNumberFormat="1" applyFont="1" applyFill="1"/>
    <xf numFmtId="2" fontId="0" fillId="0" borderId="0" xfId="0" applyNumberFormat="1"/>
    <xf numFmtId="0" fontId="0" fillId="0" borderId="4" xfId="0" applyBorder="1"/>
    <xf numFmtId="0" fontId="0" fillId="0" borderId="0" xfId="0" applyAlignment="1">
      <alignment horizontal="center"/>
    </xf>
    <xf numFmtId="0" fontId="0" fillId="0" borderId="4" xfId="0" applyBorder="1" applyAlignment="1">
      <alignment horizontal="center"/>
    </xf>
    <xf numFmtId="43" fontId="0" fillId="0" borderId="0" xfId="2" applyNumberFormat="1" applyFont="1"/>
    <xf numFmtId="164" fontId="0" fillId="0" borderId="5" xfId="2" applyNumberFormat="1" applyFont="1" applyBorder="1"/>
    <xf numFmtId="43" fontId="0" fillId="0" borderId="5" xfId="2" applyNumberFormat="1" applyFont="1" applyBorder="1"/>
    <xf numFmtId="0" fontId="2" fillId="0" borderId="0" xfId="0" applyFont="1" applyAlignment="1">
      <alignment horizontal="center"/>
    </xf>
    <xf numFmtId="10" fontId="0" fillId="0" borderId="0" xfId="0" applyNumberFormat="1"/>
    <xf numFmtId="0" fontId="2" fillId="0" borderId="1" xfId="0" applyFont="1" applyBorder="1" applyAlignment="1">
      <alignment horizontal="center" wrapText="1"/>
    </xf>
    <xf numFmtId="0" fontId="2" fillId="0" borderId="2" xfId="0" applyFont="1" applyBorder="1" applyAlignment="1">
      <alignment horizontal="center" wrapText="1"/>
    </xf>
    <xf numFmtId="0" fontId="0" fillId="0" borderId="0" xfId="0" quotePrefix="1" applyAlignment="1">
      <alignment horizontal="center" wrapText="1"/>
    </xf>
    <xf numFmtId="0" fontId="0" fillId="0" borderId="0" xfId="0" applyAlignment="1">
      <alignment horizontal="center"/>
    </xf>
    <xf numFmtId="0" fontId="0" fillId="0" borderId="0" xfId="0" applyAlignment="1">
      <alignment horizontal="center" wrapText="1"/>
    </xf>
    <xf numFmtId="0" fontId="11" fillId="0" borderId="0" xfId="0" applyFont="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13.png"/><Relationship Id="rId7" Type="http://schemas.openxmlformats.org/officeDocument/2006/relationships/image" Target="../media/image7.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9.png"/><Relationship Id="rId5" Type="http://schemas.openxmlformats.org/officeDocument/2006/relationships/image" Target="../media/image6.png"/><Relationship Id="rId4" Type="http://schemas.openxmlformats.org/officeDocument/2006/relationships/image" Target="../media/image1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wmf"/></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609600" cy="2667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791325" y="190500"/>
              <a:ext cx="60960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𝑁𝐼𝐼</m:t>
                        </m:r>
                      </m:e>
                      <m:sub>
                        <m:r>
                          <a:rPr lang="en-US" sz="1100" i="1">
                            <a:latin typeface="Cambria Math" panose="02040503050406030204" pitchFamily="18" charset="0"/>
                          </a:rPr>
                          <m:t>𝑡</m:t>
                        </m:r>
                      </m:sub>
                    </m:sSub>
                  </m:oMath>
                </m:oMathPara>
              </a14:m>
              <a:endParaRPr lang="en-US" sz="1100"/>
            </a:p>
          </xdr:txBody>
        </xdr:sp>
      </mc:Choice>
      <mc:Fallback xmlns="">
        <xdr:sp macro="" textlink="">
          <xdr:nvSpPr>
            <xdr:cNvPr id="2" name="TextBox 1">
              <a:extLst>
                <a:ext uri="{FF2B5EF4-FFF2-40B4-BE49-F238E27FC236}">
                  <a16:creationId xmlns:a16="http://schemas.microsoft.com/office/drawing/2014/main" id="{3DC4112A-3876-4990-B0C5-F4B8B9E00ABC}"/>
                </a:ext>
              </a:extLst>
            </xdr:cNvPr>
            <xdr:cNvSpPr txBox="1"/>
          </xdr:nvSpPr>
          <xdr:spPr>
            <a:xfrm>
              <a:off x="6791325" y="190500"/>
              <a:ext cx="60960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〖𝑁𝐼𝐼〗_</a:t>
              </a:r>
              <a:r>
                <a:rPr lang="en-US" sz="1100" i="0">
                  <a:latin typeface="Cambria Math" panose="02040503050406030204" pitchFamily="18" charset="0"/>
                </a:rPr>
                <a:t>𝑡</a:t>
              </a:r>
              <a:endParaRPr lang="en-US" sz="1100"/>
            </a:p>
          </xdr:txBody>
        </xdr:sp>
      </mc:Fallback>
    </mc:AlternateContent>
    <xdr:clientData/>
  </xdr:oneCellAnchor>
  <xdr:oneCellAnchor>
    <xdr:from>
      <xdr:col>10</xdr:col>
      <xdr:colOff>190500</xdr:colOff>
      <xdr:row>1</xdr:row>
      <xdr:rowOff>19050</xdr:rowOff>
    </xdr:from>
    <xdr:ext cx="476250" cy="26670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1963400" y="20955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𝐴𝐼</m:t>
                        </m:r>
                      </m:e>
                      <m:sub>
                        <m:r>
                          <a:rPr lang="en-US" sz="1100" i="1">
                            <a:latin typeface="Cambria Math" panose="02040503050406030204" pitchFamily="18" charset="0"/>
                          </a:rPr>
                          <m:t>𝑡</m:t>
                        </m:r>
                      </m:sub>
                      <m:sup>
                        <m:r>
                          <a:rPr lang="en-US" sz="1100" b="0" i="1">
                            <a:latin typeface="Cambria Math" panose="02040503050406030204" pitchFamily="18" charset="0"/>
                          </a:rPr>
                          <m:t>𝐶</m:t>
                        </m:r>
                      </m:sup>
                    </m:sSubSup>
                  </m:oMath>
                </m:oMathPara>
              </a14:m>
              <a:endParaRPr lang="en-US" sz="1100"/>
            </a:p>
          </xdr:txBody>
        </xdr:sp>
      </mc:Choice>
      <mc:Fallback xmlns="">
        <xdr:sp macro="" textlink="">
          <xdr:nvSpPr>
            <xdr:cNvPr id="3" name="TextBox 2">
              <a:extLst>
                <a:ext uri="{FF2B5EF4-FFF2-40B4-BE49-F238E27FC236}">
                  <a16:creationId xmlns:a16="http://schemas.microsoft.com/office/drawing/2014/main" id="{A637E2EB-8E5B-4B73-97D4-7FE0F539D3E5}"/>
                </a:ext>
              </a:extLst>
            </xdr:cNvPr>
            <xdr:cNvSpPr txBox="1"/>
          </xdr:nvSpPr>
          <xdr:spPr>
            <a:xfrm>
              <a:off x="11963400" y="20955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latin typeface="Cambria Math" panose="02040503050406030204" pitchFamily="18" charset="0"/>
                </a:rPr>
                <a:t>〖</a:t>
              </a:r>
              <a:r>
                <a:rPr lang="en-US" sz="1100" b="0" i="0">
                  <a:latin typeface="Cambria Math" panose="02040503050406030204" pitchFamily="18" charset="0"/>
                </a:rPr>
                <a:t>𝐴𝐼〗_</a:t>
              </a:r>
              <a:r>
                <a:rPr lang="en-US" sz="1100" i="0">
                  <a:latin typeface="Cambria Math" panose="02040503050406030204" pitchFamily="18" charset="0"/>
                </a:rPr>
                <a:t>𝑡^</a:t>
              </a:r>
              <a:r>
                <a:rPr lang="en-US" sz="1100" b="0" i="0">
                  <a:latin typeface="Cambria Math" panose="02040503050406030204" pitchFamily="18" charset="0"/>
                </a:rPr>
                <a:t>𝐶</a:t>
              </a:r>
              <a:endParaRPr lang="en-US" sz="1100"/>
            </a:p>
          </xdr:txBody>
        </xdr:sp>
      </mc:Fallback>
    </mc:AlternateContent>
    <xdr:clientData/>
  </xdr:oneCellAnchor>
  <xdr:oneCellAnchor>
    <xdr:from>
      <xdr:col>6</xdr:col>
      <xdr:colOff>295275</xdr:colOff>
      <xdr:row>1</xdr:row>
      <xdr:rowOff>0</xdr:rowOff>
    </xdr:from>
    <xdr:ext cx="476250" cy="2667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829550" y="19050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𝐴𝐹</m:t>
                        </m:r>
                      </m:e>
                      <m:sub>
                        <m:r>
                          <a:rPr lang="en-US" sz="1100" i="1">
                            <a:latin typeface="Cambria Math" panose="02040503050406030204" pitchFamily="18" charset="0"/>
                          </a:rPr>
                          <m:t>𝑡</m:t>
                        </m:r>
                      </m:sub>
                    </m:sSub>
                  </m:oMath>
                </m:oMathPara>
              </a14:m>
              <a:endParaRPr lang="en-US" sz="1100"/>
            </a:p>
          </xdr:txBody>
        </xdr:sp>
      </mc:Choice>
      <mc:Fallback xmlns="">
        <xdr:sp macro="" textlink="">
          <xdr:nvSpPr>
            <xdr:cNvPr id="4" name="TextBox 3">
              <a:extLst>
                <a:ext uri="{FF2B5EF4-FFF2-40B4-BE49-F238E27FC236}">
                  <a16:creationId xmlns:a16="http://schemas.microsoft.com/office/drawing/2014/main" id="{29C67A0E-69A7-4FF1-856F-51533653334B}"/>
                </a:ext>
              </a:extLst>
            </xdr:cNvPr>
            <xdr:cNvSpPr txBox="1"/>
          </xdr:nvSpPr>
          <xdr:spPr>
            <a:xfrm>
              <a:off x="7829550" y="19050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〖𝐴𝐹〗_</a:t>
              </a:r>
              <a:r>
                <a:rPr lang="en-US" sz="1100" i="0">
                  <a:latin typeface="Cambria Math" panose="02040503050406030204" pitchFamily="18" charset="0"/>
                </a:rPr>
                <a:t>𝑡</a:t>
              </a:r>
              <a:endParaRPr lang="en-US" sz="1100"/>
            </a:p>
          </xdr:txBody>
        </xdr:sp>
      </mc:Fallback>
    </mc:AlternateContent>
    <xdr:clientData/>
  </xdr:oneCellAnchor>
  <xdr:oneCellAnchor>
    <xdr:from>
      <xdr:col>7</xdr:col>
      <xdr:colOff>323850</xdr:colOff>
      <xdr:row>1</xdr:row>
      <xdr:rowOff>9525</xdr:rowOff>
    </xdr:from>
    <xdr:ext cx="476250" cy="2667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010650" y="20002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𝑃𝐹</m:t>
                        </m:r>
                      </m:e>
                      <m:sub>
                        <m:r>
                          <a:rPr lang="en-US" sz="1100" i="1">
                            <a:latin typeface="Cambria Math" panose="02040503050406030204" pitchFamily="18" charset="0"/>
                          </a:rPr>
                          <m:t>𝑡</m:t>
                        </m:r>
                      </m:sub>
                      <m:sup>
                        <m:r>
                          <a:rPr lang="en-US" sz="1100" b="0" i="1">
                            <a:latin typeface="Cambria Math" panose="02040503050406030204" pitchFamily="18" charset="0"/>
                          </a:rPr>
                          <m:t>𝐶</m:t>
                        </m:r>
                      </m:sup>
                    </m:sSubSup>
                  </m:oMath>
                </m:oMathPara>
              </a14:m>
              <a:endParaRPr lang="en-US" sz="1100"/>
            </a:p>
          </xdr:txBody>
        </xdr:sp>
      </mc:Choice>
      <mc:Fallback xmlns="">
        <xdr:sp macro="" textlink="">
          <xdr:nvSpPr>
            <xdr:cNvPr id="5" name="TextBox 4">
              <a:extLst>
                <a:ext uri="{FF2B5EF4-FFF2-40B4-BE49-F238E27FC236}">
                  <a16:creationId xmlns:a16="http://schemas.microsoft.com/office/drawing/2014/main" id="{A5670644-924F-46DD-BD9E-C96C848BE89B}"/>
                </a:ext>
              </a:extLst>
            </xdr:cNvPr>
            <xdr:cNvSpPr txBox="1"/>
          </xdr:nvSpPr>
          <xdr:spPr>
            <a:xfrm>
              <a:off x="9010650" y="20002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latin typeface="Cambria Math" panose="02040503050406030204" pitchFamily="18" charset="0"/>
                </a:rPr>
                <a:t>〖</a:t>
              </a:r>
              <a:r>
                <a:rPr lang="en-US" sz="1100" b="0" i="0">
                  <a:latin typeface="Cambria Math" panose="02040503050406030204" pitchFamily="18" charset="0"/>
                </a:rPr>
                <a:t>𝑃𝐹〗_</a:t>
              </a:r>
              <a:r>
                <a:rPr lang="en-US" sz="1100" i="0">
                  <a:latin typeface="Cambria Math" panose="02040503050406030204" pitchFamily="18" charset="0"/>
                </a:rPr>
                <a:t>𝑡^</a:t>
              </a:r>
              <a:r>
                <a:rPr lang="en-US" sz="1100" b="0" i="0">
                  <a:latin typeface="Cambria Math" panose="02040503050406030204" pitchFamily="18" charset="0"/>
                </a:rPr>
                <a:t>𝐶</a:t>
              </a:r>
              <a:endParaRPr lang="en-US" sz="1100"/>
            </a:p>
          </xdr:txBody>
        </xdr:sp>
      </mc:Fallback>
    </mc:AlternateContent>
    <xdr:clientData/>
  </xdr:oneCellAnchor>
  <xdr:oneCellAnchor>
    <xdr:from>
      <xdr:col>8</xdr:col>
      <xdr:colOff>304800</xdr:colOff>
      <xdr:row>1</xdr:row>
      <xdr:rowOff>0</xdr:rowOff>
    </xdr:from>
    <xdr:ext cx="476250" cy="26670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0115550" y="19050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𝑃𝐹</m:t>
                        </m:r>
                      </m:e>
                      <m:sub>
                        <m:r>
                          <a:rPr lang="en-US" sz="1100" i="1">
                            <a:latin typeface="Cambria Math" panose="02040503050406030204" pitchFamily="18" charset="0"/>
                          </a:rPr>
                          <m:t>𝑡</m:t>
                        </m:r>
                      </m:sub>
                      <m:sup>
                        <m:r>
                          <a:rPr lang="en-US" sz="1100" b="0" i="1">
                            <a:latin typeface="Cambria Math" panose="02040503050406030204" pitchFamily="18" charset="0"/>
                          </a:rPr>
                          <m:t>𝐼</m:t>
                        </m:r>
                      </m:sup>
                    </m:sSubSup>
                  </m:oMath>
                </m:oMathPara>
              </a14:m>
              <a:endParaRPr lang="en-US" sz="1100"/>
            </a:p>
          </xdr:txBody>
        </xdr:sp>
      </mc:Choice>
      <mc:Fallback xmlns="">
        <xdr:sp macro="" textlink="">
          <xdr:nvSpPr>
            <xdr:cNvPr id="6" name="TextBox 5">
              <a:extLst>
                <a:ext uri="{FF2B5EF4-FFF2-40B4-BE49-F238E27FC236}">
                  <a16:creationId xmlns:a16="http://schemas.microsoft.com/office/drawing/2014/main" id="{86C6A537-FDF9-4381-9E0E-1E054E701F33}"/>
                </a:ext>
              </a:extLst>
            </xdr:cNvPr>
            <xdr:cNvSpPr txBox="1"/>
          </xdr:nvSpPr>
          <xdr:spPr>
            <a:xfrm>
              <a:off x="10115550" y="19050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latin typeface="Cambria Math" panose="02040503050406030204" pitchFamily="18" charset="0"/>
                </a:rPr>
                <a:t>〖</a:t>
              </a:r>
              <a:r>
                <a:rPr lang="en-US" sz="1100" b="0" i="0">
                  <a:latin typeface="Cambria Math" panose="02040503050406030204" pitchFamily="18" charset="0"/>
                </a:rPr>
                <a:t>𝑃𝐹〗_</a:t>
              </a:r>
              <a:r>
                <a:rPr lang="en-US" sz="1100" i="0">
                  <a:latin typeface="Cambria Math" panose="02040503050406030204" pitchFamily="18" charset="0"/>
                </a:rPr>
                <a:t>𝑡^</a:t>
              </a:r>
              <a:r>
                <a:rPr lang="en-US" sz="1100" b="0" i="0">
                  <a:latin typeface="Cambria Math" panose="02040503050406030204" pitchFamily="18" charset="0"/>
                </a:rPr>
                <a:t>𝐼</a:t>
              </a:r>
              <a:endParaRPr lang="en-US" sz="1100"/>
            </a:p>
          </xdr:txBody>
        </xdr:sp>
      </mc:Fallback>
    </mc:AlternateContent>
    <xdr:clientData/>
  </xdr:oneCellAnchor>
  <xdr:oneCellAnchor>
    <xdr:from>
      <xdr:col>2</xdr:col>
      <xdr:colOff>180975</xdr:colOff>
      <xdr:row>1</xdr:row>
      <xdr:rowOff>9525</xdr:rowOff>
    </xdr:from>
    <xdr:ext cx="476250" cy="2667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4457700" y="20002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𝑉</m:t>
                        </m:r>
                      </m:e>
                      <m:sub>
                        <m:r>
                          <a:rPr lang="en-US" sz="1100" i="1">
                            <a:latin typeface="Cambria Math" panose="02040503050406030204" pitchFamily="18" charset="0"/>
                          </a:rPr>
                          <m:t>𝑡</m:t>
                        </m:r>
                      </m:sub>
                      <m:sup>
                        <m:r>
                          <a:rPr lang="en-US" sz="1100" b="0" i="1">
                            <a:latin typeface="Cambria Math" panose="02040503050406030204" pitchFamily="18" charset="0"/>
                          </a:rPr>
                          <m:t>𝐵</m:t>
                        </m:r>
                      </m:sup>
                    </m:sSubSup>
                  </m:oMath>
                </m:oMathPara>
              </a14:m>
              <a:endParaRPr lang="en-US" sz="1100"/>
            </a:p>
          </xdr:txBody>
        </xdr:sp>
      </mc:Choice>
      <mc:Fallback xmlns="">
        <xdr:sp macro="" textlink="">
          <xdr:nvSpPr>
            <xdr:cNvPr id="7" name="TextBox 6">
              <a:extLst>
                <a:ext uri="{FF2B5EF4-FFF2-40B4-BE49-F238E27FC236}">
                  <a16:creationId xmlns:a16="http://schemas.microsoft.com/office/drawing/2014/main" id="{B5B3052B-AFE3-477C-B048-379F02435015}"/>
                </a:ext>
              </a:extLst>
            </xdr:cNvPr>
            <xdr:cNvSpPr txBox="1"/>
          </xdr:nvSpPr>
          <xdr:spPr>
            <a:xfrm>
              <a:off x="4457700" y="20002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𝑉_</a:t>
              </a:r>
              <a:r>
                <a:rPr lang="en-US" sz="1100" i="0">
                  <a:latin typeface="Cambria Math" panose="02040503050406030204" pitchFamily="18" charset="0"/>
                </a:rPr>
                <a:t>𝑡^</a:t>
              </a:r>
              <a:r>
                <a:rPr lang="en-US" sz="1100" b="0" i="0">
                  <a:latin typeface="Cambria Math" panose="02040503050406030204" pitchFamily="18" charset="0"/>
                </a:rPr>
                <a:t>𝐵</a:t>
              </a:r>
              <a:endParaRPr lang="en-US" sz="1100"/>
            </a:p>
          </xdr:txBody>
        </xdr:sp>
      </mc:Fallback>
    </mc:AlternateContent>
    <xdr:clientData/>
  </xdr:oneCellAnchor>
  <xdr:oneCellAnchor>
    <xdr:from>
      <xdr:col>9</xdr:col>
      <xdr:colOff>133350</xdr:colOff>
      <xdr:row>1</xdr:row>
      <xdr:rowOff>9525</xdr:rowOff>
    </xdr:from>
    <xdr:ext cx="476250" cy="26670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11068050" y="20002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𝑉</m:t>
                        </m:r>
                      </m:e>
                      <m:sub>
                        <m:r>
                          <a:rPr lang="en-US" sz="1100" i="1">
                            <a:latin typeface="Cambria Math" panose="02040503050406030204" pitchFamily="18" charset="0"/>
                          </a:rPr>
                          <m:t>𝑡</m:t>
                        </m:r>
                      </m:sub>
                      <m:sup>
                        <m:r>
                          <a:rPr lang="en-US" sz="1100" b="0" i="1">
                            <a:latin typeface="Cambria Math" panose="02040503050406030204" pitchFamily="18" charset="0"/>
                          </a:rPr>
                          <m:t>𝐸</m:t>
                        </m:r>
                      </m:sup>
                    </m:sSubSup>
                  </m:oMath>
                </m:oMathPara>
              </a14:m>
              <a:endParaRPr lang="en-US" sz="1100"/>
            </a:p>
          </xdr:txBody>
        </xdr:sp>
      </mc:Choice>
      <mc:Fallback xmlns="">
        <xdr:sp macro="" textlink="">
          <xdr:nvSpPr>
            <xdr:cNvPr id="8" name="TextBox 7">
              <a:extLst>
                <a:ext uri="{FF2B5EF4-FFF2-40B4-BE49-F238E27FC236}">
                  <a16:creationId xmlns:a16="http://schemas.microsoft.com/office/drawing/2014/main" id="{F2EC64D1-C695-4754-8796-CC02711C884E}"/>
                </a:ext>
              </a:extLst>
            </xdr:cNvPr>
            <xdr:cNvSpPr txBox="1"/>
          </xdr:nvSpPr>
          <xdr:spPr>
            <a:xfrm>
              <a:off x="11068050" y="20002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𝑉_</a:t>
              </a:r>
              <a:r>
                <a:rPr lang="en-US" sz="1100" i="0">
                  <a:latin typeface="Cambria Math" panose="02040503050406030204" pitchFamily="18" charset="0"/>
                </a:rPr>
                <a:t>𝑡^</a:t>
              </a:r>
              <a:r>
                <a:rPr lang="en-US" sz="1100" b="0" i="0">
                  <a:latin typeface="Cambria Math" panose="02040503050406030204" pitchFamily="18" charset="0"/>
                </a:rPr>
                <a:t>𝐸</a:t>
              </a:r>
              <a:endParaRPr lang="en-US" sz="1100"/>
            </a:p>
          </xdr:txBody>
        </xdr:sp>
      </mc:Fallback>
    </mc:AlternateContent>
    <xdr:clientData/>
  </xdr:oneCellAnchor>
  <xdr:oneCellAnchor>
    <xdr:from>
      <xdr:col>3</xdr:col>
      <xdr:colOff>190500</xdr:colOff>
      <xdr:row>0</xdr:row>
      <xdr:rowOff>180975</xdr:rowOff>
    </xdr:from>
    <xdr:ext cx="476250" cy="2667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5305425" y="18097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𝐶𝐹</m:t>
                        </m:r>
                      </m:e>
                      <m:sub>
                        <m:r>
                          <a:rPr lang="en-US" sz="1100" b="0" i="1">
                            <a:latin typeface="Cambria Math" panose="02040503050406030204" pitchFamily="18" charset="0"/>
                          </a:rPr>
                          <m:t>𝑗</m:t>
                        </m:r>
                        <m:r>
                          <a:rPr lang="en-US" sz="1100" b="0" i="1">
                            <a:latin typeface="Cambria Math" panose="02040503050406030204" pitchFamily="18" charset="0"/>
                          </a:rPr>
                          <m:t>,</m:t>
                        </m:r>
                        <m:r>
                          <a:rPr lang="en-US" sz="1100" i="1">
                            <a:latin typeface="Cambria Math" panose="02040503050406030204" pitchFamily="18" charset="0"/>
                          </a:rPr>
                          <m:t>𝑡</m:t>
                        </m:r>
                      </m:sub>
                    </m:sSub>
                  </m:oMath>
                </m:oMathPara>
              </a14:m>
              <a:endParaRPr lang="en-US" sz="1100"/>
            </a:p>
          </xdr:txBody>
        </xdr:sp>
      </mc:Choice>
      <mc:Fallback xmlns="">
        <xdr:sp macro="" textlink="">
          <xdr:nvSpPr>
            <xdr:cNvPr id="9" name="TextBox 8">
              <a:extLst>
                <a:ext uri="{FF2B5EF4-FFF2-40B4-BE49-F238E27FC236}">
                  <a16:creationId xmlns:a16="http://schemas.microsoft.com/office/drawing/2014/main" id="{304030F3-FEFD-4BAA-9390-375D042A1E27}"/>
                </a:ext>
              </a:extLst>
            </xdr:cNvPr>
            <xdr:cNvSpPr txBox="1"/>
          </xdr:nvSpPr>
          <xdr:spPr>
            <a:xfrm>
              <a:off x="5305425" y="180975"/>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〖𝐶𝐹〗_(𝑗,</a:t>
              </a:r>
              <a:r>
                <a:rPr lang="en-US" sz="1100" i="0">
                  <a:latin typeface="Cambria Math" panose="02040503050406030204" pitchFamily="18" charset="0"/>
                </a:rPr>
                <a:t>𝑡</a:t>
              </a:r>
              <a:r>
                <a:rPr lang="en-US" sz="1100" b="0" i="0">
                  <a:latin typeface="Cambria Math" panose="02040503050406030204" pitchFamily="18" charset="0"/>
                </a:rPr>
                <a:t>)</a:t>
              </a:r>
              <a:endParaRPr lang="en-US" sz="1100"/>
            </a:p>
          </xdr:txBody>
        </xdr:sp>
      </mc:Fallback>
    </mc:AlternateContent>
    <xdr:clientData/>
  </xdr:oneCellAnchor>
  <xdr:oneCellAnchor>
    <xdr:from>
      <xdr:col>0</xdr:col>
      <xdr:colOff>180975</xdr:colOff>
      <xdr:row>16</xdr:row>
      <xdr:rowOff>4762</xdr:rowOff>
    </xdr:from>
    <xdr:ext cx="286873" cy="17851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80975" y="3052762"/>
              <a:ext cx="286873" cy="1785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i="1">
                            <a:latin typeface="Cambria Math" panose="02040503050406030204" pitchFamily="18" charset="0"/>
                          </a:rPr>
                          <m:t>𝐺𝐹𝐼</m:t>
                        </m:r>
                      </m:sup>
                    </m:sSubSup>
                  </m:oMath>
                </m:oMathPara>
              </a14:m>
              <a:endParaRPr lang="en-US" sz="1100"/>
            </a:p>
          </xdr:txBody>
        </xdr:sp>
      </mc:Choice>
      <mc:Fallback xmlns="">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80975" y="3052762"/>
              <a:ext cx="286873" cy="1785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𝑟_</a:t>
              </a:r>
              <a:r>
                <a:rPr lang="en-US" sz="1100" i="0">
                  <a:latin typeface="Cambria Math" panose="02040503050406030204" pitchFamily="18" charset="0"/>
                </a:rPr>
                <a:t>𝑡^𝐺𝐹𝐼</a:t>
              </a:r>
              <a:endParaRPr lang="en-US" sz="1100"/>
            </a:p>
          </xdr:txBody>
        </xdr:sp>
      </mc:Fallback>
    </mc:AlternateContent>
    <xdr:clientData/>
  </xdr:oneCellAnchor>
  <xdr:oneCellAnchor>
    <xdr:from>
      <xdr:col>0</xdr:col>
      <xdr:colOff>28575</xdr:colOff>
      <xdr:row>21</xdr:row>
      <xdr:rowOff>19051</xdr:rowOff>
    </xdr:from>
    <xdr:ext cx="609600" cy="26670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28575" y="4019551"/>
              <a:ext cx="60960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b="0" i="1">
                            <a:latin typeface="Cambria Math" panose="02040503050406030204" pitchFamily="18" charset="0"/>
                          </a:rPr>
                          <m:t>𝑁𝐸𝐶</m:t>
                        </m:r>
                        <m:r>
                          <a:rPr lang="en-US" sz="1100" i="1">
                            <a:latin typeface="Cambria Math" panose="02040503050406030204" pitchFamily="18" charset="0"/>
                          </a:rPr>
                          <m:t>𝐼</m:t>
                        </m:r>
                      </m:sup>
                    </m:sSubSup>
                  </m:oMath>
                </m:oMathPara>
              </a14:m>
              <a:endParaRPr lang="en-US" sz="1100"/>
            </a:p>
          </xdr:txBody>
        </xdr:sp>
      </mc:Choice>
      <mc:Fallback xmlns="">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28575" y="4019551"/>
              <a:ext cx="60960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a:t>
              </a:r>
              <a:r>
                <a:rPr lang="en-US" sz="1100" b="0" i="0">
                  <a:latin typeface="Cambria Math" panose="02040503050406030204" pitchFamily="18" charset="0"/>
                </a:rPr>
                <a:t>𝑁𝐸𝐶</a:t>
              </a:r>
              <a:r>
                <a:rPr lang="en-US" sz="1100" i="0">
                  <a:latin typeface="Cambria Math" panose="02040503050406030204" pitchFamily="18" charset="0"/>
                </a:rPr>
                <a:t>𝐼</a:t>
              </a:r>
              <a:endParaRPr lang="en-US" sz="1100"/>
            </a:p>
          </xdr:txBody>
        </xdr:sp>
      </mc:Fallback>
    </mc:AlternateContent>
    <xdr:clientData/>
  </xdr:oneCellAnchor>
  <xdr:oneCellAnchor>
    <xdr:from>
      <xdr:col>0</xdr:col>
      <xdr:colOff>19050</xdr:colOff>
      <xdr:row>31</xdr:row>
      <xdr:rowOff>0</xdr:rowOff>
    </xdr:from>
    <xdr:ext cx="533400" cy="23812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9050" y="5905500"/>
              <a:ext cx="5334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i="1">
                            <a:latin typeface="Cambria Math" panose="02040503050406030204" pitchFamily="18" charset="0"/>
                          </a:rPr>
                          <m:t>𝐺𝐹</m:t>
                        </m:r>
                        <m:r>
                          <a:rPr lang="en-US" sz="1100" b="0" i="1">
                            <a:latin typeface="Cambria Math" panose="02040503050406030204" pitchFamily="18" charset="0"/>
                          </a:rPr>
                          <m:t>𝐶</m:t>
                        </m:r>
                      </m:sup>
                    </m:sSubSup>
                  </m:oMath>
                </m:oMathPara>
              </a14:m>
              <a:endParaRPr lang="en-US" sz="1100"/>
            </a:p>
          </xdr:txBody>
        </xdr:sp>
      </mc:Choice>
      <mc:Fallback xmlns="">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9050" y="5905500"/>
              <a:ext cx="5334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𝑡^𝐺𝐹</a:t>
              </a:r>
              <a:r>
                <a:rPr lang="en-US" sz="1100" b="0" i="0">
                  <a:latin typeface="Cambria Math" panose="02040503050406030204" pitchFamily="18" charset="0"/>
                </a:rPr>
                <a:t>𝐶</a:t>
              </a:r>
              <a:endParaRPr lang="en-US" sz="1100"/>
            </a:p>
          </xdr:txBody>
        </xdr:sp>
      </mc:Fallback>
    </mc:AlternateContent>
    <xdr:clientData/>
  </xdr:oneCellAnchor>
  <xdr:oneCellAnchor>
    <xdr:from>
      <xdr:col>0</xdr:col>
      <xdr:colOff>114300</xdr:colOff>
      <xdr:row>36</xdr:row>
      <xdr:rowOff>28573</xdr:rowOff>
    </xdr:from>
    <xdr:ext cx="428626" cy="29527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14300" y="6886573"/>
              <a:ext cx="428626" cy="295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b="0" i="1">
                            <a:latin typeface="Cambria Math" panose="02040503050406030204" pitchFamily="18" charset="0"/>
                          </a:rPr>
                          <m:t>𝑁𝐸𝐶𝐶</m:t>
                        </m:r>
                      </m:sup>
                    </m:sSubSup>
                  </m:oMath>
                </m:oMathPara>
              </a14:m>
              <a:endParaRPr lang="en-US" sz="1100"/>
            </a:p>
          </xdr:txBody>
        </xdr:sp>
      </mc:Choice>
      <mc:Fallback xmlns="">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14300" y="6886573"/>
              <a:ext cx="428626" cy="295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a:t>
              </a:r>
              <a:r>
                <a:rPr lang="en-US" sz="1100" b="0" i="0">
                  <a:latin typeface="Cambria Math" panose="02040503050406030204" pitchFamily="18" charset="0"/>
                </a:rPr>
                <a:t>𝑁𝐸𝐶𝐶</a:t>
              </a:r>
              <a:endParaRPr lang="en-US" sz="1100"/>
            </a:p>
          </xdr:txBody>
        </xdr:sp>
      </mc:Fallback>
    </mc:AlternateContent>
    <xdr:clientData/>
  </xdr:oneCellAnchor>
  <xdr:oneCellAnchor>
    <xdr:from>
      <xdr:col>0</xdr:col>
      <xdr:colOff>0</xdr:colOff>
      <xdr:row>41</xdr:row>
      <xdr:rowOff>9525</xdr:rowOff>
    </xdr:from>
    <xdr:ext cx="561975" cy="295276"/>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0" y="7820025"/>
              <a:ext cx="561975" cy="2952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b="0" i="1">
                            <a:latin typeface="Cambria Math" panose="02040503050406030204" pitchFamily="18" charset="0"/>
                          </a:rPr>
                          <m:t>𝑁𝐹𝐶</m:t>
                        </m:r>
                      </m:sup>
                    </m:sSubSup>
                  </m:oMath>
                </m:oMathPara>
              </a14:m>
              <a:endParaRPr lang="en-US" sz="1100"/>
            </a:p>
          </xdr:txBody>
        </xdr:sp>
      </mc:Choice>
      <mc:Fallback xmlns="">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0" y="7820025"/>
              <a:ext cx="561975" cy="2952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a:t>
              </a:r>
              <a:r>
                <a:rPr lang="en-US" sz="1100" b="0" i="0">
                  <a:latin typeface="Cambria Math" panose="02040503050406030204" pitchFamily="18" charset="0"/>
                </a:rPr>
                <a:t>𝑁𝐹𝐶</a:t>
              </a:r>
              <a:endParaRPr lang="en-US" sz="1100"/>
            </a:p>
          </xdr:txBody>
        </xdr:sp>
      </mc:Fallback>
    </mc:AlternateContent>
    <xdr:clientData/>
  </xdr:oneCellAnchor>
  <xdr:oneCellAnchor>
    <xdr:from>
      <xdr:col>0</xdr:col>
      <xdr:colOff>0</xdr:colOff>
      <xdr:row>46</xdr:row>
      <xdr:rowOff>9525</xdr:rowOff>
    </xdr:from>
    <xdr:ext cx="542926" cy="276226"/>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0" y="8772525"/>
              <a:ext cx="542926" cy="276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i="1">
                            <a:latin typeface="Cambria Math" panose="02040503050406030204" pitchFamily="18" charset="0"/>
                          </a:rPr>
                          <m:t>𝐺𝐹</m:t>
                        </m:r>
                        <m:r>
                          <a:rPr lang="en-US" sz="1100" b="0" i="1">
                            <a:latin typeface="Cambria Math" panose="02040503050406030204" pitchFamily="18" charset="0"/>
                          </a:rPr>
                          <m:t>𝑇</m:t>
                        </m:r>
                      </m:sup>
                    </m:sSubSup>
                  </m:oMath>
                </m:oMathPara>
              </a14:m>
              <a:endParaRPr lang="en-US" sz="1100"/>
            </a:p>
          </xdr:txBody>
        </xdr:sp>
      </mc:Choice>
      <mc:Fallback xmlns="">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0" y="8772525"/>
              <a:ext cx="542926" cy="276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𝑡^𝐺𝐹</a:t>
              </a:r>
              <a:r>
                <a:rPr lang="en-US" sz="1100" b="0" i="0">
                  <a:latin typeface="Cambria Math" panose="02040503050406030204" pitchFamily="18" charset="0"/>
                </a:rPr>
                <a:t>𝑇</a:t>
              </a:r>
              <a:endParaRPr lang="en-US" sz="1100"/>
            </a:p>
          </xdr:txBody>
        </xdr:sp>
      </mc:Fallback>
    </mc:AlternateContent>
    <xdr:clientData/>
  </xdr:oneCellAnchor>
  <xdr:oneCellAnchor>
    <xdr:from>
      <xdr:col>0</xdr:col>
      <xdr:colOff>9525</xdr:colOff>
      <xdr:row>51</xdr:row>
      <xdr:rowOff>9525</xdr:rowOff>
    </xdr:from>
    <xdr:ext cx="542925" cy="30480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9525" y="9725025"/>
              <a:ext cx="54292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b="0" i="1">
                            <a:latin typeface="Cambria Math" panose="02040503050406030204" pitchFamily="18" charset="0"/>
                          </a:rPr>
                          <m:t>𝑁𝐸𝐶𝑇</m:t>
                        </m:r>
                      </m:sup>
                    </m:sSubSup>
                  </m:oMath>
                </m:oMathPara>
              </a14:m>
              <a:endParaRPr lang="en-US" sz="1100"/>
            </a:p>
          </xdr:txBody>
        </xdr:sp>
      </mc:Choice>
      <mc:Fallback xmlns="">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9525" y="9725025"/>
              <a:ext cx="54292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a:t>
              </a:r>
              <a:r>
                <a:rPr lang="en-US" sz="1100" b="0" i="0">
                  <a:latin typeface="Cambria Math" panose="02040503050406030204" pitchFamily="18" charset="0"/>
                </a:rPr>
                <a:t>𝑁𝐸𝐶𝑇</a:t>
              </a:r>
              <a:endParaRPr lang="en-US" sz="1100"/>
            </a:p>
          </xdr:txBody>
        </xdr:sp>
      </mc:Fallback>
    </mc:AlternateContent>
    <xdr:clientData/>
  </xdr:oneCellAnchor>
  <xdr:oneCellAnchor>
    <xdr:from>
      <xdr:col>0</xdr:col>
      <xdr:colOff>38100</xdr:colOff>
      <xdr:row>26</xdr:row>
      <xdr:rowOff>38100</xdr:rowOff>
    </xdr:from>
    <xdr:ext cx="533400" cy="23812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38100" y="4991100"/>
              <a:ext cx="5334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b="0" i="1">
                            <a:latin typeface="Cambria Math" panose="02040503050406030204" pitchFamily="18" charset="0"/>
                          </a:rPr>
                          <m:t>𝑁𝐹𝐼</m:t>
                        </m:r>
                      </m:sup>
                    </m:sSubSup>
                  </m:oMath>
                </m:oMathPara>
              </a14:m>
              <a:endParaRPr lang="en-US" sz="1100"/>
            </a:p>
          </xdr:txBody>
        </xdr:sp>
      </mc:Choice>
      <mc:Fallback xmlns="">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38100" y="4991100"/>
              <a:ext cx="5334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a:t>
              </a:r>
              <a:r>
                <a:rPr lang="en-US" sz="1100" b="0" i="0">
                  <a:latin typeface="Cambria Math" panose="02040503050406030204" pitchFamily="18" charset="0"/>
                </a:rPr>
                <a:t>𝑁𝐹𝐼</a:t>
              </a:r>
              <a:endParaRPr lang="en-US" sz="1100"/>
            </a:p>
          </xdr:txBody>
        </xdr:sp>
      </mc:Fallback>
    </mc:AlternateContent>
    <xdr:clientData/>
  </xdr:oneCellAnchor>
  <xdr:oneCellAnchor>
    <xdr:from>
      <xdr:col>0</xdr:col>
      <xdr:colOff>47625</xdr:colOff>
      <xdr:row>56</xdr:row>
      <xdr:rowOff>9526</xdr:rowOff>
    </xdr:from>
    <xdr:ext cx="476250" cy="228599"/>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47625" y="10677526"/>
              <a:ext cx="47625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𝑟</m:t>
                        </m:r>
                      </m:e>
                      <m:sub>
                        <m:r>
                          <a:rPr lang="en-US" sz="1100" i="1">
                            <a:latin typeface="Cambria Math" panose="02040503050406030204" pitchFamily="18" charset="0"/>
                          </a:rPr>
                          <m:t>𝑡</m:t>
                        </m:r>
                      </m:sub>
                      <m:sup>
                        <m:r>
                          <a:rPr lang="en-US" sz="1100" b="0" i="1">
                            <a:latin typeface="Cambria Math" panose="02040503050406030204" pitchFamily="18" charset="0"/>
                          </a:rPr>
                          <m:t>𝑁𝐹𝑇</m:t>
                        </m:r>
                      </m:sup>
                    </m:sSubSup>
                  </m:oMath>
                </m:oMathPara>
              </a14:m>
              <a:endParaRPr lang="en-US" sz="1100"/>
            </a:p>
          </xdr:txBody>
        </xdr:sp>
      </mc:Choice>
      <mc:Fallback xmlns="">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47625" y="10677526"/>
              <a:ext cx="476250" cy="228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𝑟_</a:t>
              </a:r>
              <a:r>
                <a:rPr lang="en-US" sz="1100" i="0">
                  <a:latin typeface="Cambria Math" panose="02040503050406030204" pitchFamily="18" charset="0"/>
                </a:rPr>
                <a:t>𝑡^</a:t>
              </a:r>
              <a:r>
                <a:rPr lang="en-US" sz="1100" b="0" i="0">
                  <a:latin typeface="Cambria Math" panose="02040503050406030204" pitchFamily="18" charset="0"/>
                </a:rPr>
                <a:t>𝑁𝐹𝑇</a:t>
              </a:r>
              <a:endParaRPr lang="en-US" sz="1100"/>
            </a:p>
          </xdr:txBody>
        </xdr:sp>
      </mc:Fallback>
    </mc:AlternateContent>
    <xdr:clientData/>
  </xdr:oneCellAnchor>
  <xdr:oneCellAnchor>
    <xdr:from>
      <xdr:col>4</xdr:col>
      <xdr:colOff>190500</xdr:colOff>
      <xdr:row>0</xdr:row>
      <xdr:rowOff>171450</xdr:rowOff>
    </xdr:from>
    <xdr:ext cx="476250" cy="266700"/>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143625" y="17145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𝑊</m:t>
                        </m:r>
                      </m:e>
                      <m:sub>
                        <m:r>
                          <a:rPr lang="en-US" sz="1100" b="0" i="1">
                            <a:latin typeface="Cambria Math" panose="02040503050406030204" pitchFamily="18" charset="0"/>
                          </a:rPr>
                          <m:t>𝑗</m:t>
                        </m:r>
                        <m:r>
                          <a:rPr lang="en-US" sz="1100" b="0" i="1">
                            <a:latin typeface="Cambria Math" panose="02040503050406030204" pitchFamily="18" charset="0"/>
                          </a:rPr>
                          <m:t>,</m:t>
                        </m:r>
                        <m:r>
                          <a:rPr lang="en-US" sz="1100" i="1">
                            <a:latin typeface="Cambria Math" panose="02040503050406030204" pitchFamily="18" charset="0"/>
                          </a:rPr>
                          <m:t>𝑡</m:t>
                        </m:r>
                      </m:sub>
                    </m:sSub>
                  </m:oMath>
                </m:oMathPara>
              </a14:m>
              <a:endParaRPr lang="en-US" sz="1100"/>
            </a:p>
          </xdr:txBody>
        </xdr:sp>
      </mc:Choice>
      <mc:Fallback xmlns="">
        <xdr:sp macro="" textlink="">
          <xdr:nvSpPr>
            <xdr:cNvPr id="19" name="TextBox 18">
              <a:extLst>
                <a:ext uri="{FF2B5EF4-FFF2-40B4-BE49-F238E27FC236}">
                  <a16:creationId xmlns:a16="http://schemas.microsoft.com/office/drawing/2014/main" id="{FCEC1CE4-1C49-4763-B136-8A3848AE1B5D}"/>
                </a:ext>
              </a:extLst>
            </xdr:cNvPr>
            <xdr:cNvSpPr txBox="1"/>
          </xdr:nvSpPr>
          <xdr:spPr>
            <a:xfrm>
              <a:off x="6143625" y="171450"/>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𝑊_(𝑗,</a:t>
              </a:r>
              <a:r>
                <a:rPr lang="en-US" sz="1100" i="0">
                  <a:latin typeface="Cambria Math" panose="02040503050406030204" pitchFamily="18" charset="0"/>
                </a:rPr>
                <a:t>𝑡</a:t>
              </a:r>
              <a:r>
                <a:rPr lang="en-US" sz="1100" b="0" i="0">
                  <a:latin typeface="Cambria Math" panose="02040503050406030204" pitchFamily="18" charset="0"/>
                </a:rPr>
                <a:t>)</a:t>
              </a:r>
              <a:endParaRPr lang="en-US" sz="1100"/>
            </a:p>
          </xdr:txBody>
        </xdr:sp>
      </mc:Fallback>
    </mc:AlternateContent>
    <xdr:clientData/>
  </xdr:oneCellAnchor>
  <xdr:twoCellAnchor>
    <xdr:from>
      <xdr:col>1</xdr:col>
      <xdr:colOff>361950</xdr:colOff>
      <xdr:row>52</xdr:row>
      <xdr:rowOff>38100</xdr:rowOff>
    </xdr:from>
    <xdr:to>
      <xdr:col>1</xdr:col>
      <xdr:colOff>2114550</xdr:colOff>
      <xdr:row>55</xdr:row>
      <xdr:rowOff>104775</xdr:rowOff>
    </xdr:to>
    <xdr:pic>
      <xdr:nvPicPr>
        <xdr:cNvPr id="21" name="Picture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71550" y="9944100"/>
          <a:ext cx="175260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46</xdr:row>
      <xdr:rowOff>114300</xdr:rowOff>
    </xdr:from>
    <xdr:to>
      <xdr:col>1</xdr:col>
      <xdr:colOff>3228975</xdr:colOff>
      <xdr:row>50</xdr:row>
      <xdr:rowOff>95250</xdr:rowOff>
    </xdr:to>
    <xdr:pic>
      <xdr:nvPicPr>
        <xdr:cNvPr id="22" name="Picture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7225" y="8877300"/>
          <a:ext cx="318135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123825</xdr:colOff>
      <xdr:row>31</xdr:row>
      <xdr:rowOff>180975</xdr:rowOff>
    </xdr:from>
    <xdr:to>
      <xdr:col>1</xdr:col>
      <xdr:colOff>2705100</xdr:colOff>
      <xdr:row>35</xdr:row>
      <xdr:rowOff>114300</xdr:rowOff>
    </xdr:to>
    <xdr:pic>
      <xdr:nvPicPr>
        <xdr:cNvPr id="23" name="Picture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3425" y="6086475"/>
          <a:ext cx="25812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37</xdr:row>
      <xdr:rowOff>47625</xdr:rowOff>
    </xdr:from>
    <xdr:to>
      <xdr:col>1</xdr:col>
      <xdr:colOff>2314575</xdr:colOff>
      <xdr:row>40</xdr:row>
      <xdr:rowOff>95250</xdr:rowOff>
    </xdr:to>
    <xdr:pic>
      <xdr:nvPicPr>
        <xdr:cNvPr id="24" name="Picture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7096125"/>
          <a:ext cx="22383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xdr:colOff>
      <xdr:row>21</xdr:row>
      <xdr:rowOff>180975</xdr:rowOff>
    </xdr:from>
    <xdr:to>
      <xdr:col>1</xdr:col>
      <xdr:colOff>2000250</xdr:colOff>
      <xdr:row>25</xdr:row>
      <xdr:rowOff>57150</xdr:rowOff>
    </xdr:to>
    <xdr:pic>
      <xdr:nvPicPr>
        <xdr:cNvPr id="26" name="Picture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 y="4181475"/>
          <a:ext cx="1933575"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104775</xdr:colOff>
      <xdr:row>27</xdr:row>
      <xdr:rowOff>19050</xdr:rowOff>
    </xdr:from>
    <xdr:to>
      <xdr:col>1</xdr:col>
      <xdr:colOff>1981200</xdr:colOff>
      <xdr:row>30</xdr:row>
      <xdr:rowOff>85725</xdr:rowOff>
    </xdr:to>
    <xdr:pic>
      <xdr:nvPicPr>
        <xdr:cNvPr id="27" name="Picture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75" y="5162550"/>
          <a:ext cx="1876425"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238125</xdr:colOff>
      <xdr:row>57</xdr:row>
      <xdr:rowOff>9525</xdr:rowOff>
    </xdr:from>
    <xdr:to>
      <xdr:col>1</xdr:col>
      <xdr:colOff>2314575</xdr:colOff>
      <xdr:row>60</xdr:row>
      <xdr:rowOff>95250</xdr:rowOff>
    </xdr:to>
    <xdr:pic>
      <xdr:nvPicPr>
        <xdr:cNvPr id="29" name="Picture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7725" y="10868025"/>
          <a:ext cx="207645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xdr:colOff>
      <xdr:row>42</xdr:row>
      <xdr:rowOff>76200</xdr:rowOff>
    </xdr:from>
    <xdr:to>
      <xdr:col>1</xdr:col>
      <xdr:colOff>2790825</xdr:colOff>
      <xdr:row>44</xdr:row>
      <xdr:rowOff>171450</xdr:rowOff>
    </xdr:to>
    <xdr:pic>
      <xdr:nvPicPr>
        <xdr:cNvPr id="30" name="Picture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 y="8077200"/>
          <a:ext cx="27241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xdr:colOff>
      <xdr:row>16</xdr:row>
      <xdr:rowOff>133350</xdr:rowOff>
    </xdr:from>
    <xdr:to>
      <xdr:col>1</xdr:col>
      <xdr:colOff>1924050</xdr:colOff>
      <xdr:row>20</xdr:row>
      <xdr:rowOff>28575</xdr:rowOff>
    </xdr:to>
    <xdr:pic>
      <xdr:nvPicPr>
        <xdr:cNvPr id="31" name="Picture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6275" y="3181350"/>
          <a:ext cx="1857375"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266700</xdr:colOff>
      <xdr:row>21</xdr:row>
      <xdr:rowOff>28575</xdr:rowOff>
    </xdr:from>
    <xdr:to>
      <xdr:col>5</xdr:col>
      <xdr:colOff>581025</xdr:colOff>
      <xdr:row>26</xdr:row>
      <xdr:rowOff>133350</xdr:rowOff>
    </xdr:to>
    <xdr:sp macro="" textlink="">
      <xdr:nvSpPr>
        <xdr:cNvPr id="32" name="Right Brace 31">
          <a:extLst>
            <a:ext uri="{FF2B5EF4-FFF2-40B4-BE49-F238E27FC236}">
              <a16:creationId xmlns:a16="http://schemas.microsoft.com/office/drawing/2014/main" id="{00000000-0008-0000-0200-000020000000}"/>
            </a:ext>
          </a:extLst>
        </xdr:cNvPr>
        <xdr:cNvSpPr/>
      </xdr:nvSpPr>
      <xdr:spPr>
        <a:xfrm>
          <a:off x="7058025" y="4029075"/>
          <a:ext cx="314325" cy="1057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4</xdr:row>
      <xdr:rowOff>19051</xdr:rowOff>
    </xdr:from>
    <xdr:ext cx="476250" cy="2667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19240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𝐼𝑀𝐶</m:t>
                        </m:r>
                      </m:e>
                      <m:sub>
                        <m:r>
                          <a:rPr lang="en-US" sz="1100" i="1">
                            <a:latin typeface="Cambria Math" panose="02040503050406030204" pitchFamily="18" charset="0"/>
                          </a:rPr>
                          <m:t>𝑡</m:t>
                        </m:r>
                      </m:sub>
                      <m:sup>
                        <m:r>
                          <a:rPr lang="en-US" sz="1100" b="0" i="1">
                            <a:latin typeface="Cambria Math" panose="02040503050406030204" pitchFamily="18" charset="0"/>
                          </a:rPr>
                          <m:t>𝐶</m:t>
                        </m:r>
                      </m:sup>
                    </m:sSubSup>
                  </m:oMath>
                </m:oMathPara>
              </a14:m>
              <a:endParaRPr lang="en-US" sz="1100"/>
            </a:p>
          </xdr:txBody>
        </xdr:sp>
      </mc:Choice>
      <mc:Fallback xmlns="">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19240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latin typeface="Cambria Math" panose="02040503050406030204" pitchFamily="18" charset="0"/>
                </a:rPr>
                <a:t>〖</a:t>
              </a:r>
              <a:r>
                <a:rPr lang="en-US" sz="1100" b="0" i="0">
                  <a:latin typeface="Cambria Math" panose="02040503050406030204" pitchFamily="18" charset="0"/>
                </a:rPr>
                <a:t>𝐼𝑀𝐶〗_</a:t>
              </a:r>
              <a:r>
                <a:rPr lang="en-US" sz="1100" i="0">
                  <a:latin typeface="Cambria Math" panose="02040503050406030204" pitchFamily="18" charset="0"/>
                </a:rPr>
                <a:t>𝑡^</a:t>
              </a:r>
              <a:r>
                <a:rPr lang="en-US" sz="1100" b="0" i="0">
                  <a:latin typeface="Cambria Math" panose="02040503050406030204" pitchFamily="18" charset="0"/>
                </a:rPr>
                <a:t>𝐶</a:t>
              </a:r>
              <a:endParaRPr lang="en-US" sz="1100"/>
            </a:p>
          </xdr:txBody>
        </xdr:sp>
      </mc:Fallback>
    </mc:AlternateContent>
    <xdr:clientData/>
  </xdr:oneCellAnchor>
  <xdr:oneCellAnchor>
    <xdr:from>
      <xdr:col>0</xdr:col>
      <xdr:colOff>0</xdr:colOff>
      <xdr:row>1</xdr:row>
      <xdr:rowOff>1</xdr:rowOff>
    </xdr:from>
    <xdr:ext cx="609600" cy="26670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762001"/>
              <a:ext cx="60960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𝑁𝐼𝐼</m:t>
                        </m:r>
                      </m:e>
                      <m:sub>
                        <m:r>
                          <a:rPr lang="en-US" sz="1100" i="1">
                            <a:latin typeface="Cambria Math" panose="02040503050406030204" pitchFamily="18" charset="0"/>
                          </a:rPr>
                          <m:t>𝑡</m:t>
                        </m:r>
                      </m:sub>
                    </m:sSub>
                  </m:oMath>
                </m:oMathPara>
              </a14:m>
              <a:endParaRPr lang="en-US" sz="1100"/>
            </a:p>
          </xdr:txBody>
        </xdr:sp>
      </mc:Choice>
      <mc:Fallback xmlns="">
        <xdr:sp macro="" textlink="">
          <xdr:nvSpPr>
            <xdr:cNvPr id="3" name="TextBox 2">
              <a:extLst>
                <a:ext uri="{FF2B5EF4-FFF2-40B4-BE49-F238E27FC236}">
                  <a16:creationId xmlns:a16="http://schemas.microsoft.com/office/drawing/2014/main" id="{DBE49F68-4A52-443A-8B5A-16F11FA9CA54}"/>
                </a:ext>
              </a:extLst>
            </xdr:cNvPr>
            <xdr:cNvSpPr txBox="1"/>
          </xdr:nvSpPr>
          <xdr:spPr>
            <a:xfrm>
              <a:off x="0" y="762001"/>
              <a:ext cx="60960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〖𝑁𝐼𝐼〗_</a:t>
              </a:r>
              <a:r>
                <a:rPr lang="en-US" sz="1100" i="0">
                  <a:latin typeface="Cambria Math" panose="02040503050406030204" pitchFamily="18" charset="0"/>
                </a:rPr>
                <a:t>𝑡</a:t>
              </a:r>
              <a:endParaRPr lang="en-US" sz="1100"/>
            </a:p>
          </xdr:txBody>
        </xdr:sp>
      </mc:Fallback>
    </mc:AlternateContent>
    <xdr:clientData/>
  </xdr:oneCellAnchor>
  <xdr:oneCellAnchor>
    <xdr:from>
      <xdr:col>0</xdr:col>
      <xdr:colOff>0</xdr:colOff>
      <xdr:row>7</xdr:row>
      <xdr:rowOff>19051</xdr:rowOff>
    </xdr:from>
    <xdr:ext cx="476250" cy="2667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28765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𝐴𝐹</m:t>
                        </m:r>
                      </m:e>
                      <m:sub>
                        <m:r>
                          <a:rPr lang="en-US" sz="1100" i="1">
                            <a:latin typeface="Cambria Math" panose="02040503050406030204" pitchFamily="18" charset="0"/>
                          </a:rPr>
                          <m:t>𝑡</m:t>
                        </m:r>
                      </m:sub>
                    </m:sSub>
                  </m:oMath>
                </m:oMathPara>
              </a14:m>
              <a:endParaRPr lang="en-US" sz="1100"/>
            </a:p>
          </xdr:txBody>
        </xdr:sp>
      </mc:Choice>
      <mc:Fallback xmlns="">
        <xdr:sp macro="" textlink="">
          <xdr:nvSpPr>
            <xdr:cNvPr id="4" name="TextBox 3">
              <a:extLst>
                <a:ext uri="{FF2B5EF4-FFF2-40B4-BE49-F238E27FC236}">
                  <a16:creationId xmlns:a16="http://schemas.microsoft.com/office/drawing/2014/main" id="{4DCC751D-0FEC-4930-99DE-CA1FF3021330}"/>
                </a:ext>
              </a:extLst>
            </xdr:cNvPr>
            <xdr:cNvSpPr txBox="1"/>
          </xdr:nvSpPr>
          <xdr:spPr>
            <a:xfrm>
              <a:off x="0" y="28765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〖𝐴𝐹〗_</a:t>
              </a:r>
              <a:r>
                <a:rPr lang="en-US" sz="1100" i="0">
                  <a:latin typeface="Cambria Math" panose="02040503050406030204" pitchFamily="18" charset="0"/>
                </a:rPr>
                <a:t>𝑡</a:t>
              </a:r>
              <a:endParaRPr lang="en-US" sz="1100"/>
            </a:p>
          </xdr:txBody>
        </xdr:sp>
      </mc:Fallback>
    </mc:AlternateContent>
    <xdr:clientData/>
  </xdr:oneCellAnchor>
  <xdr:oneCellAnchor>
    <xdr:from>
      <xdr:col>0</xdr:col>
      <xdr:colOff>0</xdr:colOff>
      <xdr:row>10</xdr:row>
      <xdr:rowOff>19051</xdr:rowOff>
    </xdr:from>
    <xdr:ext cx="476250" cy="2667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0" y="4438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𝑃𝐹</m:t>
                        </m:r>
                      </m:e>
                      <m:sub>
                        <m:r>
                          <a:rPr lang="en-US" sz="1100" i="1">
                            <a:latin typeface="Cambria Math" panose="02040503050406030204" pitchFamily="18" charset="0"/>
                          </a:rPr>
                          <m:t>𝑡</m:t>
                        </m:r>
                      </m:sub>
                      <m:sup>
                        <m:r>
                          <a:rPr lang="en-US" sz="1100" b="0" i="1">
                            <a:latin typeface="Cambria Math" panose="02040503050406030204" pitchFamily="18" charset="0"/>
                          </a:rPr>
                          <m:t>𝐶</m:t>
                        </m:r>
                      </m:sup>
                    </m:sSubSup>
                  </m:oMath>
                </m:oMathPara>
              </a14:m>
              <a:endParaRPr lang="en-US" sz="1100"/>
            </a:p>
          </xdr:txBody>
        </xdr:sp>
      </mc:Choice>
      <mc:Fallback xmlns="">
        <xdr:sp macro="" textlink="">
          <xdr:nvSpPr>
            <xdr:cNvPr id="5" name="TextBox 4">
              <a:extLst>
                <a:ext uri="{FF2B5EF4-FFF2-40B4-BE49-F238E27FC236}">
                  <a16:creationId xmlns:a16="http://schemas.microsoft.com/office/drawing/2014/main" id="{61E9ECFB-5746-4E7E-A57D-C452FBE84249}"/>
                </a:ext>
              </a:extLst>
            </xdr:cNvPr>
            <xdr:cNvSpPr txBox="1"/>
          </xdr:nvSpPr>
          <xdr:spPr>
            <a:xfrm>
              <a:off x="0" y="4438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latin typeface="Cambria Math" panose="02040503050406030204" pitchFamily="18" charset="0"/>
                </a:rPr>
                <a:t>〖</a:t>
              </a:r>
              <a:r>
                <a:rPr lang="en-US" sz="1100" b="0" i="0">
                  <a:latin typeface="Cambria Math" panose="02040503050406030204" pitchFamily="18" charset="0"/>
                </a:rPr>
                <a:t>𝑃𝐹〗_</a:t>
              </a:r>
              <a:r>
                <a:rPr lang="en-US" sz="1100" i="0">
                  <a:latin typeface="Cambria Math" panose="02040503050406030204" pitchFamily="18" charset="0"/>
                </a:rPr>
                <a:t>𝑡^</a:t>
              </a:r>
              <a:r>
                <a:rPr lang="en-US" sz="1100" b="0" i="0">
                  <a:latin typeface="Cambria Math" panose="02040503050406030204" pitchFamily="18" charset="0"/>
                </a:rPr>
                <a:t>𝐶</a:t>
              </a:r>
              <a:endParaRPr lang="en-US" sz="1100"/>
            </a:p>
          </xdr:txBody>
        </xdr:sp>
      </mc:Fallback>
    </mc:AlternateContent>
    <xdr:clientData/>
  </xdr:oneCellAnchor>
  <xdr:oneCellAnchor>
    <xdr:from>
      <xdr:col>0</xdr:col>
      <xdr:colOff>0</xdr:colOff>
      <xdr:row>13</xdr:row>
      <xdr:rowOff>19051</xdr:rowOff>
    </xdr:from>
    <xdr:ext cx="476250" cy="26670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0" y="57721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𝑃𝐹</m:t>
                        </m:r>
                      </m:e>
                      <m:sub>
                        <m:r>
                          <a:rPr lang="en-US" sz="1100" i="1">
                            <a:latin typeface="Cambria Math" panose="02040503050406030204" pitchFamily="18" charset="0"/>
                          </a:rPr>
                          <m:t>𝑡</m:t>
                        </m:r>
                      </m:sub>
                      <m:sup>
                        <m:r>
                          <a:rPr lang="en-US" sz="1100" b="0" i="1">
                            <a:latin typeface="Cambria Math" panose="02040503050406030204" pitchFamily="18" charset="0"/>
                          </a:rPr>
                          <m:t>𝐼</m:t>
                        </m:r>
                      </m:sup>
                    </m:sSubSup>
                  </m:oMath>
                </m:oMathPara>
              </a14:m>
              <a:endParaRPr lang="en-US" sz="1100"/>
            </a:p>
          </xdr:txBody>
        </xdr:sp>
      </mc:Choice>
      <mc:Fallback xmlns="">
        <xdr:sp macro="" textlink="">
          <xdr:nvSpPr>
            <xdr:cNvPr id="6" name="TextBox 5">
              <a:extLst>
                <a:ext uri="{FF2B5EF4-FFF2-40B4-BE49-F238E27FC236}">
                  <a16:creationId xmlns:a16="http://schemas.microsoft.com/office/drawing/2014/main" id="{F9466F29-EE41-47D2-8A31-7E80D5E25126}"/>
                </a:ext>
              </a:extLst>
            </xdr:cNvPr>
            <xdr:cNvSpPr txBox="1"/>
          </xdr:nvSpPr>
          <xdr:spPr>
            <a:xfrm>
              <a:off x="0" y="57721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latin typeface="Cambria Math" panose="02040503050406030204" pitchFamily="18" charset="0"/>
                </a:rPr>
                <a:t>〖</a:t>
              </a:r>
              <a:r>
                <a:rPr lang="en-US" sz="1100" b="0" i="0">
                  <a:latin typeface="Cambria Math" panose="02040503050406030204" pitchFamily="18" charset="0"/>
                </a:rPr>
                <a:t>𝑃𝐹〗_</a:t>
              </a:r>
              <a:r>
                <a:rPr lang="en-US" sz="1100" i="0">
                  <a:latin typeface="Cambria Math" panose="02040503050406030204" pitchFamily="18" charset="0"/>
                </a:rPr>
                <a:t>𝑡^</a:t>
              </a:r>
              <a:r>
                <a:rPr lang="en-US" sz="1100" b="0" i="0">
                  <a:latin typeface="Cambria Math" panose="02040503050406030204" pitchFamily="18" charset="0"/>
                </a:rPr>
                <a:t>𝐼</a:t>
              </a:r>
              <a:endParaRPr lang="en-US" sz="1100"/>
            </a:p>
          </xdr:txBody>
        </xdr:sp>
      </mc:Fallback>
    </mc:AlternateContent>
    <xdr:clientData/>
  </xdr:oneCellAnchor>
  <xdr:oneCellAnchor>
    <xdr:from>
      <xdr:col>0</xdr:col>
      <xdr:colOff>0</xdr:colOff>
      <xdr:row>16</xdr:row>
      <xdr:rowOff>19051</xdr:rowOff>
    </xdr:from>
    <xdr:ext cx="476250" cy="2667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0" y="7105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𝑉</m:t>
                        </m:r>
                      </m:e>
                      <m:sub>
                        <m:r>
                          <a:rPr lang="en-US" sz="1100" i="1">
                            <a:latin typeface="Cambria Math" panose="02040503050406030204" pitchFamily="18" charset="0"/>
                          </a:rPr>
                          <m:t>𝑡</m:t>
                        </m:r>
                      </m:sub>
                      <m:sup>
                        <m:r>
                          <a:rPr lang="en-US" sz="1100" b="0" i="1">
                            <a:latin typeface="Cambria Math" panose="02040503050406030204" pitchFamily="18" charset="0"/>
                          </a:rPr>
                          <m:t>𝐵</m:t>
                        </m:r>
                      </m:sup>
                    </m:sSubSup>
                  </m:oMath>
                </m:oMathPara>
              </a14:m>
              <a:endParaRPr lang="en-US" sz="1100"/>
            </a:p>
          </xdr:txBody>
        </xdr:sp>
      </mc:Choice>
      <mc:Fallback xmlns="">
        <xdr:sp macro="" textlink="">
          <xdr:nvSpPr>
            <xdr:cNvPr id="7" name="TextBox 6">
              <a:extLst>
                <a:ext uri="{FF2B5EF4-FFF2-40B4-BE49-F238E27FC236}">
                  <a16:creationId xmlns:a16="http://schemas.microsoft.com/office/drawing/2014/main" id="{00F37A4F-D5B7-48F6-8D84-0EBFBCFBDEDB}"/>
                </a:ext>
              </a:extLst>
            </xdr:cNvPr>
            <xdr:cNvSpPr txBox="1"/>
          </xdr:nvSpPr>
          <xdr:spPr>
            <a:xfrm>
              <a:off x="0" y="7105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𝑉_</a:t>
              </a:r>
              <a:r>
                <a:rPr lang="en-US" sz="1100" i="0">
                  <a:latin typeface="Cambria Math" panose="02040503050406030204" pitchFamily="18" charset="0"/>
                </a:rPr>
                <a:t>𝑡^</a:t>
              </a:r>
              <a:r>
                <a:rPr lang="en-US" sz="1100" b="0" i="0">
                  <a:latin typeface="Cambria Math" panose="02040503050406030204" pitchFamily="18" charset="0"/>
                </a:rPr>
                <a:t>𝐵</a:t>
              </a:r>
              <a:endParaRPr lang="en-US" sz="1100"/>
            </a:p>
          </xdr:txBody>
        </xdr:sp>
      </mc:Fallback>
    </mc:AlternateContent>
    <xdr:clientData/>
  </xdr:oneCellAnchor>
  <xdr:oneCellAnchor>
    <xdr:from>
      <xdr:col>0</xdr:col>
      <xdr:colOff>0</xdr:colOff>
      <xdr:row>19</xdr:row>
      <xdr:rowOff>19051</xdr:rowOff>
    </xdr:from>
    <xdr:ext cx="476250" cy="26670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0" y="76771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Sup>
                      <m:sSubSupPr>
                        <m:ctrlPr>
                          <a:rPr lang="en-US" sz="1100" i="1">
                            <a:latin typeface="Cambria Math" panose="02040503050406030204" pitchFamily="18" charset="0"/>
                          </a:rPr>
                        </m:ctrlPr>
                      </m:sSubSupPr>
                      <m:e>
                        <m:r>
                          <a:rPr lang="en-US" sz="1100" b="0" i="1">
                            <a:latin typeface="Cambria Math" panose="02040503050406030204" pitchFamily="18" charset="0"/>
                          </a:rPr>
                          <m:t>𝑉</m:t>
                        </m:r>
                      </m:e>
                      <m:sub>
                        <m:r>
                          <a:rPr lang="en-US" sz="1100" i="1">
                            <a:latin typeface="Cambria Math" panose="02040503050406030204" pitchFamily="18" charset="0"/>
                          </a:rPr>
                          <m:t>𝑡</m:t>
                        </m:r>
                      </m:sub>
                      <m:sup>
                        <m:r>
                          <a:rPr lang="en-US" sz="1100" b="0" i="1">
                            <a:latin typeface="Cambria Math" panose="02040503050406030204" pitchFamily="18" charset="0"/>
                          </a:rPr>
                          <m:t>𝐸</m:t>
                        </m:r>
                      </m:sup>
                    </m:sSubSup>
                  </m:oMath>
                </m:oMathPara>
              </a14:m>
              <a:endParaRPr lang="en-US" sz="1100"/>
            </a:p>
          </xdr:txBody>
        </xdr:sp>
      </mc:Choice>
      <mc:Fallback xmlns="">
        <xdr:sp macro="" textlink="">
          <xdr:nvSpPr>
            <xdr:cNvPr id="8" name="TextBox 7">
              <a:extLst>
                <a:ext uri="{FF2B5EF4-FFF2-40B4-BE49-F238E27FC236}">
                  <a16:creationId xmlns:a16="http://schemas.microsoft.com/office/drawing/2014/main" id="{E873A86B-C640-49E0-A48C-7EA98CF0B51B}"/>
                </a:ext>
              </a:extLst>
            </xdr:cNvPr>
            <xdr:cNvSpPr txBox="1"/>
          </xdr:nvSpPr>
          <xdr:spPr>
            <a:xfrm>
              <a:off x="0" y="76771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𝑉_</a:t>
              </a:r>
              <a:r>
                <a:rPr lang="en-US" sz="1100" i="0">
                  <a:latin typeface="Cambria Math" panose="02040503050406030204" pitchFamily="18" charset="0"/>
                </a:rPr>
                <a:t>𝑡^</a:t>
              </a:r>
              <a:r>
                <a:rPr lang="en-US" sz="1100" b="0" i="0">
                  <a:latin typeface="Cambria Math" panose="02040503050406030204" pitchFamily="18" charset="0"/>
                </a:rPr>
                <a:t>𝐸</a:t>
              </a:r>
              <a:endParaRPr lang="en-US" sz="1100"/>
            </a:p>
          </xdr:txBody>
        </xdr:sp>
      </mc:Fallback>
    </mc:AlternateContent>
    <xdr:clientData/>
  </xdr:oneCellAnchor>
  <xdr:oneCellAnchor>
    <xdr:from>
      <xdr:col>0</xdr:col>
      <xdr:colOff>0</xdr:colOff>
      <xdr:row>22</xdr:row>
      <xdr:rowOff>19051</xdr:rowOff>
    </xdr:from>
    <xdr:ext cx="476250" cy="2667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0" y="8248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𝑗</m:t>
                    </m:r>
                  </m:oMath>
                </m:oMathPara>
              </a14:m>
              <a:endParaRPr lang="en-US" sz="1100"/>
            </a:p>
          </xdr:txBody>
        </xdr:sp>
      </mc:Choice>
      <mc:Fallback xmlns="">
        <xdr:sp macro="" textlink="">
          <xdr:nvSpPr>
            <xdr:cNvPr id="9" name="TextBox 8">
              <a:extLst>
                <a:ext uri="{FF2B5EF4-FFF2-40B4-BE49-F238E27FC236}">
                  <a16:creationId xmlns:a16="http://schemas.microsoft.com/office/drawing/2014/main" id="{34379768-C95B-4345-8181-F801FA420A2E}"/>
                </a:ext>
              </a:extLst>
            </xdr:cNvPr>
            <xdr:cNvSpPr txBox="1"/>
          </xdr:nvSpPr>
          <xdr:spPr>
            <a:xfrm>
              <a:off x="0" y="8248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𝑗</a:t>
              </a:r>
              <a:endParaRPr lang="en-US" sz="1100"/>
            </a:p>
          </xdr:txBody>
        </xdr:sp>
      </mc:Fallback>
    </mc:AlternateContent>
    <xdr:clientData/>
  </xdr:oneCellAnchor>
  <xdr:oneCellAnchor>
    <xdr:from>
      <xdr:col>0</xdr:col>
      <xdr:colOff>0</xdr:colOff>
      <xdr:row>25</xdr:row>
      <xdr:rowOff>19051</xdr:rowOff>
    </xdr:from>
    <xdr:ext cx="476250" cy="26670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0" y="9010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𝐶𝐹</m:t>
                        </m:r>
                      </m:e>
                      <m:sub>
                        <m:r>
                          <a:rPr lang="en-US" sz="1100" b="0" i="1">
                            <a:latin typeface="Cambria Math" panose="02040503050406030204" pitchFamily="18" charset="0"/>
                          </a:rPr>
                          <m:t>𝑗</m:t>
                        </m:r>
                        <m:r>
                          <a:rPr lang="en-US" sz="1100" b="0" i="1">
                            <a:latin typeface="Cambria Math" panose="02040503050406030204" pitchFamily="18" charset="0"/>
                          </a:rPr>
                          <m:t>,</m:t>
                        </m:r>
                        <m:r>
                          <a:rPr lang="en-US" sz="1100" i="1">
                            <a:latin typeface="Cambria Math" panose="02040503050406030204" pitchFamily="18" charset="0"/>
                          </a:rPr>
                          <m:t>𝑡</m:t>
                        </m:r>
                      </m:sub>
                    </m:sSub>
                  </m:oMath>
                </m:oMathPara>
              </a14:m>
              <a:endParaRPr lang="en-US" sz="1100"/>
            </a:p>
          </xdr:txBody>
        </xdr:sp>
      </mc:Choice>
      <mc:Fallback xmlns="">
        <xdr:sp macro="" textlink="">
          <xdr:nvSpPr>
            <xdr:cNvPr id="10" name="TextBox 9">
              <a:extLst>
                <a:ext uri="{FF2B5EF4-FFF2-40B4-BE49-F238E27FC236}">
                  <a16:creationId xmlns:a16="http://schemas.microsoft.com/office/drawing/2014/main" id="{1315909C-8C83-4A63-8EF6-7E818CBBC59A}"/>
                </a:ext>
              </a:extLst>
            </xdr:cNvPr>
            <xdr:cNvSpPr txBox="1"/>
          </xdr:nvSpPr>
          <xdr:spPr>
            <a:xfrm>
              <a:off x="0" y="90106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〖𝐶𝐹〗_(𝑗,</a:t>
              </a:r>
              <a:r>
                <a:rPr lang="en-US" sz="1100" i="0">
                  <a:latin typeface="Cambria Math" panose="02040503050406030204" pitchFamily="18" charset="0"/>
                </a:rPr>
                <a:t>𝑡</a:t>
              </a:r>
              <a:r>
                <a:rPr lang="en-US" sz="1100" b="0" i="0">
                  <a:latin typeface="Cambria Math" panose="02040503050406030204" pitchFamily="18" charset="0"/>
                </a:rPr>
                <a:t>)</a:t>
              </a:r>
              <a:endParaRPr lang="en-US" sz="1100"/>
            </a:p>
          </xdr:txBody>
        </xdr:sp>
      </mc:Fallback>
    </mc:AlternateContent>
    <xdr:clientData/>
  </xdr:oneCellAnchor>
  <xdr:oneCellAnchor>
    <xdr:from>
      <xdr:col>0</xdr:col>
      <xdr:colOff>0</xdr:colOff>
      <xdr:row>28</xdr:row>
      <xdr:rowOff>19051</xdr:rowOff>
    </xdr:from>
    <xdr:ext cx="476250" cy="26670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0" y="95821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panose="02040503050406030204" pitchFamily="18" charset="0"/>
                          </a:rPr>
                          <m:t>𝑊</m:t>
                        </m:r>
                      </m:e>
                      <m:sub>
                        <m:r>
                          <a:rPr lang="en-US" sz="1100" b="0" i="1">
                            <a:latin typeface="Cambria Math" panose="02040503050406030204" pitchFamily="18" charset="0"/>
                          </a:rPr>
                          <m:t>𝑗</m:t>
                        </m:r>
                        <m:r>
                          <a:rPr lang="en-US" sz="1100" b="0" i="1">
                            <a:latin typeface="Cambria Math" panose="02040503050406030204" pitchFamily="18" charset="0"/>
                          </a:rPr>
                          <m:t>,</m:t>
                        </m:r>
                        <m:r>
                          <a:rPr lang="en-US" sz="1100" i="1">
                            <a:latin typeface="Cambria Math" panose="02040503050406030204" pitchFamily="18" charset="0"/>
                          </a:rPr>
                          <m:t>𝑡</m:t>
                        </m:r>
                      </m:sub>
                    </m:sSub>
                  </m:oMath>
                </m:oMathPara>
              </a14:m>
              <a:endParaRPr lang="en-US" sz="1100"/>
            </a:p>
          </xdr:txBody>
        </xdr:sp>
      </mc:Choice>
      <mc:Fallback xmlns="">
        <xdr:sp macro="" textlink="">
          <xdr:nvSpPr>
            <xdr:cNvPr id="11" name="TextBox 10">
              <a:extLst>
                <a:ext uri="{FF2B5EF4-FFF2-40B4-BE49-F238E27FC236}">
                  <a16:creationId xmlns:a16="http://schemas.microsoft.com/office/drawing/2014/main" id="{0280C968-E900-45E7-A1C6-2D5F10C06E5F}"/>
                </a:ext>
              </a:extLst>
            </xdr:cNvPr>
            <xdr:cNvSpPr txBox="1"/>
          </xdr:nvSpPr>
          <xdr:spPr>
            <a:xfrm>
              <a:off x="0" y="9582151"/>
              <a:ext cx="4762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𝑊_(𝑗,</a:t>
              </a:r>
              <a:r>
                <a:rPr lang="en-US" sz="1100" i="0">
                  <a:latin typeface="Cambria Math" panose="02040503050406030204" pitchFamily="18" charset="0"/>
                </a:rPr>
                <a:t>𝑡</a:t>
              </a:r>
              <a:r>
                <a:rPr lang="en-US" sz="1100" b="0" i="0">
                  <a:latin typeface="Cambria Math" panose="02040503050406030204" pitchFamily="18" charset="0"/>
                </a:rPr>
                <a:t>)</a:t>
              </a:r>
              <a:endParaRPr lang="en-US" sz="1100"/>
            </a:p>
          </xdr:txBody>
        </xdr:sp>
      </mc:Fallback>
    </mc:AlternateContent>
    <xdr:clientData/>
  </xdr:oneCellAnchor>
  <mc:AlternateContent xmlns:mc="http://schemas.openxmlformats.org/markup-compatibility/2006">
    <mc:Choice xmlns:a14="http://schemas.microsoft.com/office/drawing/2010/main" Requires="a14">
      <xdr:twoCellAnchor>
        <xdr:from>
          <xdr:col>1</xdr:col>
          <xdr:colOff>0</xdr:colOff>
          <xdr:row>29</xdr:row>
          <xdr:rowOff>0</xdr:rowOff>
        </xdr:from>
        <xdr:to>
          <xdr:col>1</xdr:col>
          <xdr:colOff>1000125</xdr:colOff>
          <xdr:row>30</xdr:row>
          <xdr:rowOff>180975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152400</xdr:colOff>
      <xdr:row>54</xdr:row>
      <xdr:rowOff>47625</xdr:rowOff>
    </xdr:from>
    <xdr:to>
      <xdr:col>1</xdr:col>
      <xdr:colOff>2705100</xdr:colOff>
      <xdr:row>56</xdr:row>
      <xdr:rowOff>142875</xdr:rowOff>
    </xdr:to>
    <xdr:pic>
      <xdr:nvPicPr>
        <xdr:cNvPr id="15" name="Picture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15059025"/>
          <a:ext cx="25527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61</xdr:row>
      <xdr:rowOff>0</xdr:rowOff>
    </xdr:from>
    <xdr:to>
      <xdr:col>1</xdr:col>
      <xdr:colOff>2257425</xdr:colOff>
      <xdr:row>63</xdr:row>
      <xdr:rowOff>95250</xdr:rowOff>
    </xdr:to>
    <xdr:pic>
      <xdr:nvPicPr>
        <xdr:cNvPr id="16" name="Picture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7225" y="16344900"/>
          <a:ext cx="22098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76</xdr:row>
      <xdr:rowOff>38100</xdr:rowOff>
    </xdr:from>
    <xdr:to>
      <xdr:col>1</xdr:col>
      <xdr:colOff>2657475</xdr:colOff>
      <xdr:row>78</xdr:row>
      <xdr:rowOff>85725</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7225" y="19240500"/>
          <a:ext cx="26098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83</xdr:row>
      <xdr:rowOff>19050</xdr:rowOff>
    </xdr:from>
    <xdr:to>
      <xdr:col>1</xdr:col>
      <xdr:colOff>1781175</xdr:colOff>
      <xdr:row>85</xdr:row>
      <xdr:rowOff>66675</xdr:rowOff>
    </xdr:to>
    <xdr:pic>
      <xdr:nvPicPr>
        <xdr:cNvPr id="19" name="Picture 18">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6750" y="20554950"/>
          <a:ext cx="17240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46</xdr:row>
      <xdr:rowOff>47625</xdr:rowOff>
    </xdr:from>
    <xdr:to>
      <xdr:col>1</xdr:col>
      <xdr:colOff>1962150</xdr:colOff>
      <xdr:row>49</xdr:row>
      <xdr:rowOff>114300</xdr:rowOff>
    </xdr:to>
    <xdr:pic>
      <xdr:nvPicPr>
        <xdr:cNvPr id="21" name="Picture 20">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95325" y="13535025"/>
          <a:ext cx="1876425"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38</xdr:row>
      <xdr:rowOff>0</xdr:rowOff>
    </xdr:from>
    <xdr:to>
      <xdr:col>1</xdr:col>
      <xdr:colOff>1905000</xdr:colOff>
      <xdr:row>41</xdr:row>
      <xdr:rowOff>85725</xdr:rowOff>
    </xdr:to>
    <xdr:pic>
      <xdr:nvPicPr>
        <xdr:cNvPr id="22" name="Picture 21">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7225" y="11963400"/>
          <a:ext cx="1857375"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89</xdr:row>
      <xdr:rowOff>104775</xdr:rowOff>
    </xdr:from>
    <xdr:to>
      <xdr:col>1</xdr:col>
      <xdr:colOff>2162175</xdr:colOff>
      <xdr:row>93</xdr:row>
      <xdr:rowOff>0</xdr:rowOff>
    </xdr:to>
    <xdr:pic>
      <xdr:nvPicPr>
        <xdr:cNvPr id="23" name="Picture 22">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95325" y="21783675"/>
          <a:ext cx="207645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68</xdr:row>
      <xdr:rowOff>152400</xdr:rowOff>
    </xdr:from>
    <xdr:to>
      <xdr:col>1</xdr:col>
      <xdr:colOff>2781300</xdr:colOff>
      <xdr:row>71</xdr:row>
      <xdr:rowOff>57150</xdr:rowOff>
    </xdr:to>
    <xdr:pic>
      <xdr:nvPicPr>
        <xdr:cNvPr id="24" name="Picture 23">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66750" y="17830800"/>
          <a:ext cx="27241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3FB2-AD6C-4800-B236-46B7F0D70929}">
  <dimension ref="A1"/>
  <sheetViews>
    <sheetView workbookViewId="0"/>
  </sheetViews>
  <sheetFormatPr defaultRowHeight="15" x14ac:dyDescent="0.25"/>
  <cols>
    <col min="1" max="1" width="101.140625" customWidth="1"/>
  </cols>
  <sheetData>
    <row r="1" spans="1:1" ht="131.25" x14ac:dyDescent="0.25">
      <c r="A1" s="7" t="s">
        <v>9</v>
      </c>
    </row>
  </sheetData>
  <sheetProtection algorithmName="SHA-512" hashValue="+r9Uv0C3/ViEjCn4PWH+hzeGwm5hUoMdv6/8/L/87KdADKDiAJJaQ2jUFNk0l2ZYqpHtE8rPEsiVrgL1t99QNw==" saltValue="SFqMR1m78irZ7g++Xrprn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1BD97-94FE-4AFF-9CEC-B0A528FBD9E5}">
  <dimension ref="A1:I38"/>
  <sheetViews>
    <sheetView workbookViewId="0">
      <selection activeCell="B27" sqref="B27:B38"/>
    </sheetView>
  </sheetViews>
  <sheetFormatPr defaultRowHeight="15" x14ac:dyDescent="0.25"/>
  <cols>
    <col min="1" max="1" width="10.7109375" bestFit="1" customWidth="1"/>
    <col min="2" max="2" width="21" bestFit="1" customWidth="1"/>
    <col min="3" max="3" width="17.5703125" bestFit="1" customWidth="1"/>
    <col min="4" max="4" width="17.5703125" customWidth="1"/>
    <col min="6" max="6" width="10.5703125" customWidth="1"/>
    <col min="7" max="7" width="10.28515625" customWidth="1"/>
    <col min="8" max="8" width="28.28515625" bestFit="1" customWidth="1"/>
  </cols>
  <sheetData>
    <row r="1" spans="1:9" ht="15.75" thickBot="1" x14ac:dyDescent="0.3">
      <c r="B1" t="s">
        <v>0</v>
      </c>
      <c r="C1" t="s">
        <v>0</v>
      </c>
      <c r="F1" s="34" t="s">
        <v>1</v>
      </c>
      <c r="G1" s="35"/>
    </row>
    <row r="2" spans="1:9" ht="15.75" thickBot="1" x14ac:dyDescent="0.3">
      <c r="B2" t="s">
        <v>10</v>
      </c>
      <c r="C2" t="s">
        <v>2</v>
      </c>
      <c r="F2" s="1" t="s">
        <v>11</v>
      </c>
      <c r="G2" s="2" t="s">
        <v>3</v>
      </c>
    </row>
    <row r="3" spans="1:9" ht="15.75" thickBot="1" x14ac:dyDescent="0.3">
      <c r="A3" s="3">
        <v>43131</v>
      </c>
      <c r="B3" s="4">
        <v>1.2999999999999999E-2</v>
      </c>
      <c r="C3" s="4">
        <v>1.41E-2</v>
      </c>
      <c r="D3" s="4"/>
      <c r="F3" s="5">
        <f>STDEVP(B3:B38)*SQRT(12)</f>
        <v>2.6429781182093298E-2</v>
      </c>
      <c r="G3" s="5">
        <f>STDEVP(C3:C38)*SQRT(12)</f>
        <v>2.740328447467566E-2</v>
      </c>
      <c r="H3" s="6" t="s">
        <v>4</v>
      </c>
      <c r="I3" t="s">
        <v>5</v>
      </c>
    </row>
    <row r="4" spans="1:9" ht="15.75" thickBot="1" x14ac:dyDescent="0.3">
      <c r="A4" s="3">
        <v>43159</v>
      </c>
      <c r="B4" s="4">
        <v>9.1000000000000004E-3</v>
      </c>
      <c r="C4" s="4">
        <v>9.7999999999999997E-3</v>
      </c>
      <c r="D4" s="4"/>
      <c r="F4" s="5">
        <f>STDEV(B3:B38)*SQRT(12)</f>
        <v>2.6804690421107797E-2</v>
      </c>
      <c r="G4" s="5">
        <f>STDEV(C3:C38)*SQRT(12)</f>
        <v>2.7792002960769644E-2</v>
      </c>
      <c r="H4" s="6" t="s">
        <v>6</v>
      </c>
      <c r="I4" t="s">
        <v>7</v>
      </c>
    </row>
    <row r="5" spans="1:9" x14ac:dyDescent="0.25">
      <c r="A5" s="3">
        <v>43190</v>
      </c>
      <c r="B5" s="4">
        <v>4.4999999999999997E-3</v>
      </c>
      <c r="C5" s="4">
        <v>4.8999999999999998E-3</v>
      </c>
      <c r="D5" s="4"/>
    </row>
    <row r="6" spans="1:9" x14ac:dyDescent="0.25">
      <c r="A6" s="3">
        <v>43220</v>
      </c>
      <c r="B6" s="4">
        <v>5.7999999999999996E-3</v>
      </c>
      <c r="C6" s="4">
        <v>6.4000000000000003E-3</v>
      </c>
      <c r="D6" s="4"/>
    </row>
    <row r="7" spans="1:9" x14ac:dyDescent="0.25">
      <c r="A7" s="3">
        <v>43251</v>
      </c>
      <c r="B7" s="4">
        <v>1.3299999999999999E-2</v>
      </c>
      <c r="C7" s="4">
        <v>1.37E-2</v>
      </c>
      <c r="D7" s="4"/>
    </row>
    <row r="8" spans="1:9" x14ac:dyDescent="0.25">
      <c r="A8" s="3">
        <v>43281</v>
      </c>
      <c r="B8" s="4">
        <v>4.4999999999999997E-3</v>
      </c>
      <c r="C8" s="4">
        <v>5.1000000000000004E-3</v>
      </c>
      <c r="D8" s="4"/>
    </row>
    <row r="9" spans="1:9" x14ac:dyDescent="0.25">
      <c r="A9" s="3">
        <v>43312</v>
      </c>
      <c r="B9" s="4">
        <v>1.66E-2</v>
      </c>
      <c r="C9" s="4">
        <v>1.66E-2</v>
      </c>
      <c r="D9" s="4"/>
    </row>
    <row r="10" spans="1:9" x14ac:dyDescent="0.25">
      <c r="A10" s="3">
        <v>43343</v>
      </c>
      <c r="B10" s="4">
        <v>-3.5000000000000001E-3</v>
      </c>
      <c r="C10" s="4">
        <v>-4.5999999999999999E-3</v>
      </c>
      <c r="D10" s="4"/>
    </row>
    <row r="11" spans="1:9" x14ac:dyDescent="0.25">
      <c r="A11" s="3">
        <v>43373</v>
      </c>
      <c r="B11" s="4">
        <v>5.0000000000000001E-3</v>
      </c>
      <c r="C11" s="4">
        <v>5.1000000000000004E-3</v>
      </c>
      <c r="D11" s="4"/>
    </row>
    <row r="12" spans="1:9" x14ac:dyDescent="0.25">
      <c r="A12" s="3">
        <v>43404</v>
      </c>
      <c r="B12" s="4">
        <v>8.0000000000000002E-3</v>
      </c>
      <c r="C12" s="4">
        <v>6.8999999999999999E-3</v>
      </c>
      <c r="D12" s="4"/>
    </row>
    <row r="13" spans="1:9" x14ac:dyDescent="0.25">
      <c r="A13" s="3">
        <v>43434</v>
      </c>
      <c r="B13" s="4">
        <v>0.01</v>
      </c>
      <c r="C13" s="4">
        <v>9.9000000000000008E-3</v>
      </c>
      <c r="D13" s="4"/>
    </row>
    <row r="14" spans="1:9" x14ac:dyDescent="0.25">
      <c r="A14" s="3">
        <v>43465</v>
      </c>
      <c r="B14" s="4">
        <v>3.2000000000000002E-3</v>
      </c>
      <c r="C14" s="4">
        <v>8.9999999999999998E-4</v>
      </c>
      <c r="D14" s="4"/>
    </row>
    <row r="15" spans="1:9" x14ac:dyDescent="0.25">
      <c r="A15" s="3">
        <v>43496</v>
      </c>
      <c r="B15" s="4">
        <v>1.2500000000000001E-2</v>
      </c>
      <c r="C15" s="4">
        <v>1.35E-2</v>
      </c>
      <c r="D15" s="4"/>
    </row>
    <row r="16" spans="1:9" x14ac:dyDescent="0.25">
      <c r="A16" s="3">
        <v>43524</v>
      </c>
      <c r="B16" s="4">
        <v>3.3999999999999998E-3</v>
      </c>
      <c r="C16" s="4">
        <v>5.7999999999999996E-3</v>
      </c>
      <c r="D16" s="4"/>
    </row>
    <row r="17" spans="1:4" x14ac:dyDescent="0.25">
      <c r="A17" s="3">
        <v>43555</v>
      </c>
      <c r="B17" s="4">
        <v>1.4500000000000001E-2</v>
      </c>
      <c r="C17" s="4">
        <v>1.49E-2</v>
      </c>
      <c r="D17" s="4"/>
    </row>
    <row r="18" spans="1:4" x14ac:dyDescent="0.25">
      <c r="A18" s="3">
        <v>43585</v>
      </c>
      <c r="B18" s="4">
        <v>1.4999999999999999E-2</v>
      </c>
      <c r="C18" s="4">
        <v>1.44E-2</v>
      </c>
      <c r="D18" s="4"/>
    </row>
    <row r="19" spans="1:4" x14ac:dyDescent="0.25">
      <c r="A19" s="3">
        <v>43616</v>
      </c>
      <c r="B19" s="4">
        <v>1.3299999999999999E-2</v>
      </c>
      <c r="C19" s="4">
        <v>1.2699999999999999E-2</v>
      </c>
      <c r="D19" s="4"/>
    </row>
    <row r="20" spans="1:4" x14ac:dyDescent="0.25">
      <c r="A20" s="3">
        <v>43646</v>
      </c>
      <c r="B20" s="4">
        <v>4.4999999999999997E-3</v>
      </c>
      <c r="C20" s="4">
        <v>5.1000000000000004E-3</v>
      </c>
      <c r="D20" s="4"/>
    </row>
    <row r="21" spans="1:4" x14ac:dyDescent="0.25">
      <c r="A21" s="3">
        <v>43677</v>
      </c>
      <c r="B21" s="4">
        <v>2.3E-3</v>
      </c>
      <c r="C21" s="4">
        <v>3.3999999999999998E-3</v>
      </c>
      <c r="D21" s="4"/>
    </row>
    <row r="22" spans="1:4" x14ac:dyDescent="0.25">
      <c r="A22" s="3">
        <v>43708</v>
      </c>
      <c r="B22" s="4">
        <v>-3.5000000000000001E-3</v>
      </c>
      <c r="C22" s="4">
        <v>-4.5999999999999999E-3</v>
      </c>
      <c r="D22" s="4"/>
    </row>
    <row r="23" spans="1:4" x14ac:dyDescent="0.25">
      <c r="A23" s="3">
        <v>43738</v>
      </c>
      <c r="B23" s="4">
        <v>7.7000000000000002E-3</v>
      </c>
      <c r="C23" s="4">
        <v>6.7000000000000002E-3</v>
      </c>
      <c r="D23" s="4"/>
    </row>
    <row r="24" spans="1:4" x14ac:dyDescent="0.25">
      <c r="A24" s="3">
        <v>43769</v>
      </c>
      <c r="B24" s="4">
        <v>9.7999999999999997E-3</v>
      </c>
      <c r="C24" s="4">
        <v>1.4500000000000001E-2</v>
      </c>
      <c r="D24" s="4"/>
    </row>
    <row r="25" spans="1:4" x14ac:dyDescent="0.25">
      <c r="A25" s="3">
        <v>43799</v>
      </c>
      <c r="B25" s="4">
        <v>8.2000000000000007E-3</v>
      </c>
      <c r="C25" s="4">
        <v>7.9000000000000008E-3</v>
      </c>
      <c r="D25" s="4"/>
    </row>
    <row r="26" spans="1:4" x14ac:dyDescent="0.25">
      <c r="A26" s="3">
        <v>43830</v>
      </c>
      <c r="B26" s="4">
        <v>-5.4000000000000003E-3</v>
      </c>
      <c r="C26" s="4">
        <v>-8.0000000000000004E-4</v>
      </c>
      <c r="D26" s="4"/>
    </row>
    <row r="27" spans="1:4" x14ac:dyDescent="0.25">
      <c r="A27" s="3">
        <v>43861</v>
      </c>
      <c r="B27" s="4">
        <v>1.15E-2</v>
      </c>
      <c r="C27" s="4">
        <v>1.15E-2</v>
      </c>
      <c r="D27" s="4"/>
    </row>
    <row r="28" spans="1:4" x14ac:dyDescent="0.25">
      <c r="A28" s="3">
        <v>43890</v>
      </c>
      <c r="B28" s="4">
        <v>-1.34E-2</v>
      </c>
      <c r="C28" s="4">
        <v>-1.4800000000000001E-2</v>
      </c>
      <c r="D28" s="4"/>
    </row>
    <row r="29" spans="1:4" x14ac:dyDescent="0.25">
      <c r="A29" s="3">
        <v>43921</v>
      </c>
      <c r="B29" s="4">
        <v>-1.35E-2</v>
      </c>
      <c r="C29" s="4">
        <v>-1.3899999999999999E-2</v>
      </c>
      <c r="D29" s="4"/>
    </row>
    <row r="30" spans="1:4" x14ac:dyDescent="0.25">
      <c r="A30" s="3">
        <v>43951</v>
      </c>
      <c r="B30" s="4">
        <v>1.6199999999999999E-2</v>
      </c>
      <c r="C30" s="4">
        <v>1.54E-2</v>
      </c>
      <c r="D30" s="4"/>
    </row>
    <row r="31" spans="1:4" x14ac:dyDescent="0.25">
      <c r="A31" s="3">
        <v>43982</v>
      </c>
      <c r="B31" s="4">
        <v>5.0000000000000001E-3</v>
      </c>
      <c r="C31" s="4">
        <v>5.4999999999999997E-3</v>
      </c>
      <c r="D31" s="4"/>
    </row>
    <row r="32" spans="1:4" x14ac:dyDescent="0.25">
      <c r="A32" s="3">
        <v>44012</v>
      </c>
      <c r="B32" s="4">
        <v>-4.4999999999999997E-3</v>
      </c>
      <c r="C32" s="4">
        <v>-5.1000000000000004E-3</v>
      </c>
      <c r="D32" s="4"/>
    </row>
    <row r="33" spans="1:4" x14ac:dyDescent="0.25">
      <c r="A33" s="3">
        <v>44043</v>
      </c>
      <c r="B33" s="4">
        <v>1.6999999999999999E-3</v>
      </c>
      <c r="C33" s="4">
        <v>2.3999999999999998E-3</v>
      </c>
      <c r="D33" s="4"/>
    </row>
    <row r="34" spans="1:4" x14ac:dyDescent="0.25">
      <c r="A34" s="3">
        <v>44074</v>
      </c>
      <c r="B34" s="4">
        <v>-3.5000000000000001E-3</v>
      </c>
      <c r="C34" s="4">
        <v>-4.5999999999999999E-3</v>
      </c>
      <c r="D34" s="4"/>
    </row>
    <row r="35" spans="1:4" x14ac:dyDescent="0.25">
      <c r="A35" s="3">
        <v>44104</v>
      </c>
      <c r="B35" s="4">
        <v>7.7000000000000002E-3</v>
      </c>
      <c r="C35" s="4">
        <v>6.7000000000000002E-3</v>
      </c>
      <c r="D35" s="4"/>
    </row>
    <row r="36" spans="1:4" x14ac:dyDescent="0.25">
      <c r="A36" s="3">
        <v>44135</v>
      </c>
      <c r="B36" s="4">
        <v>1.3299999999999999E-2</v>
      </c>
      <c r="C36" s="4">
        <v>1.4500000000000001E-2</v>
      </c>
      <c r="D36" s="4"/>
    </row>
    <row r="37" spans="1:4" x14ac:dyDescent="0.25">
      <c r="A37" s="3">
        <v>44165</v>
      </c>
      <c r="B37" s="4">
        <v>8.9999999999999993E-3</v>
      </c>
      <c r="C37" s="4">
        <v>1.0699999999999999E-2</v>
      </c>
      <c r="D37" s="4"/>
    </row>
    <row r="38" spans="1:4" x14ac:dyDescent="0.25">
      <c r="A38" s="3">
        <v>44196</v>
      </c>
      <c r="B38" s="4">
        <v>-2.0999999999999999E-3</v>
      </c>
      <c r="C38" s="4">
        <v>-1.8E-3</v>
      </c>
      <c r="D38" s="4"/>
    </row>
  </sheetData>
  <mergeCells count="1">
    <mergeCell ref="F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CA12A-2503-4564-AE73-EFAED1B5A44F}">
  <dimension ref="B2:K61"/>
  <sheetViews>
    <sheetView topLeftCell="A34" workbookViewId="0">
      <selection activeCell="N17" sqref="N17"/>
    </sheetView>
  </sheetViews>
  <sheetFormatPr defaultRowHeight="15" x14ac:dyDescent="0.25"/>
  <cols>
    <col min="2" max="2" width="55" bestFit="1" customWidth="1"/>
    <col min="3" max="3" width="12.5703125" bestFit="1" customWidth="1"/>
    <col min="4" max="5" width="12.5703125" customWidth="1"/>
    <col min="6" max="6" width="11.140625" bestFit="1" customWidth="1"/>
    <col min="7" max="7" width="17.28515625" bestFit="1" customWidth="1"/>
    <col min="8" max="9" width="16.85546875" bestFit="1" customWidth="1"/>
    <col min="10" max="10" width="12.5703125" bestFit="1" customWidth="1"/>
    <col min="11" max="11" width="12.7109375" customWidth="1"/>
  </cols>
  <sheetData>
    <row r="2" spans="2:11" x14ac:dyDescent="0.25">
      <c r="C2" s="26"/>
      <c r="D2" s="26"/>
      <c r="E2" s="26"/>
      <c r="F2" s="26"/>
      <c r="G2" s="26"/>
      <c r="H2" s="26"/>
      <c r="I2" s="26"/>
      <c r="J2" s="26"/>
      <c r="K2" s="26"/>
    </row>
    <row r="3" spans="2:11" x14ac:dyDescent="0.25">
      <c r="C3" s="27"/>
      <c r="D3" s="27"/>
      <c r="E3" s="27"/>
      <c r="F3" s="27"/>
      <c r="G3" s="27" t="s">
        <v>41</v>
      </c>
      <c r="K3" s="27"/>
    </row>
    <row r="4" spans="2:11" x14ac:dyDescent="0.25">
      <c r="C4" s="27"/>
      <c r="D4" s="27"/>
      <c r="E4" s="27"/>
      <c r="F4" s="27"/>
      <c r="G4" s="27" t="s">
        <v>42</v>
      </c>
      <c r="K4" s="27"/>
    </row>
    <row r="5" spans="2:11" x14ac:dyDescent="0.25">
      <c r="C5" s="27"/>
      <c r="D5" s="27"/>
      <c r="E5" s="27"/>
      <c r="F5" s="27"/>
      <c r="G5" s="27" t="s">
        <v>43</v>
      </c>
      <c r="H5" s="27" t="s">
        <v>44</v>
      </c>
      <c r="I5" s="27" t="s">
        <v>44</v>
      </c>
      <c r="K5" s="27"/>
    </row>
    <row r="6" spans="2:11" x14ac:dyDescent="0.25">
      <c r="C6" s="27"/>
      <c r="D6" s="27"/>
      <c r="E6" s="27"/>
      <c r="F6" s="27"/>
      <c r="G6" s="27" t="s">
        <v>45</v>
      </c>
      <c r="H6" s="27" t="s">
        <v>46</v>
      </c>
      <c r="I6" s="27" t="s">
        <v>46</v>
      </c>
      <c r="K6" s="27"/>
    </row>
    <row r="7" spans="2:11" x14ac:dyDescent="0.25">
      <c r="C7" s="27" t="s">
        <v>47</v>
      </c>
      <c r="D7" s="27"/>
      <c r="E7" s="27"/>
      <c r="F7" s="27" t="s">
        <v>48</v>
      </c>
      <c r="G7" s="27" t="s">
        <v>49</v>
      </c>
      <c r="H7" s="27" t="s">
        <v>50</v>
      </c>
      <c r="I7" s="27" t="s">
        <v>51</v>
      </c>
      <c r="J7" s="27" t="s">
        <v>52</v>
      </c>
      <c r="K7" s="27" t="s">
        <v>53</v>
      </c>
    </row>
    <row r="8" spans="2:11" x14ac:dyDescent="0.25">
      <c r="C8" s="27" t="s">
        <v>8</v>
      </c>
      <c r="D8" s="27"/>
      <c r="E8" s="27" t="s">
        <v>54</v>
      </c>
      <c r="F8" s="27" t="s">
        <v>53</v>
      </c>
      <c r="G8" s="27" t="s">
        <v>55</v>
      </c>
      <c r="H8" s="27" t="s">
        <v>56</v>
      </c>
      <c r="I8" s="27" t="s">
        <v>56</v>
      </c>
      <c r="J8" s="27" t="s">
        <v>8</v>
      </c>
      <c r="K8" s="27" t="s">
        <v>57</v>
      </c>
    </row>
    <row r="9" spans="2:11" x14ac:dyDescent="0.25">
      <c r="C9" s="28" t="s">
        <v>58</v>
      </c>
      <c r="D9" s="28" t="s">
        <v>59</v>
      </c>
      <c r="E9" s="28" t="s">
        <v>59</v>
      </c>
      <c r="F9" s="28" t="s">
        <v>60</v>
      </c>
      <c r="G9" s="28" t="s">
        <v>61</v>
      </c>
      <c r="H9" s="28" t="s">
        <v>45</v>
      </c>
      <c r="I9" s="28" t="s">
        <v>45</v>
      </c>
      <c r="J9" s="28" t="s">
        <v>58</v>
      </c>
      <c r="K9" s="28" t="s">
        <v>62</v>
      </c>
    </row>
    <row r="10" spans="2:11" x14ac:dyDescent="0.25">
      <c r="B10" t="s">
        <v>63</v>
      </c>
      <c r="C10" s="12">
        <f>'24.B.10 Data for Summary'!F17</f>
        <v>40000000</v>
      </c>
      <c r="D10" s="12">
        <f>'24.B.10 Data for Summary'!F26</f>
        <v>0</v>
      </c>
      <c r="E10" s="29">
        <f>'24.B.10 Data for Summary'!F29</f>
        <v>0</v>
      </c>
      <c r="F10" s="12">
        <f>'24.B.10 Data for Summary'!F2</f>
        <v>200000</v>
      </c>
      <c r="G10" s="12">
        <f>'24.B.10 Data for Summary'!F8</f>
        <v>0</v>
      </c>
      <c r="H10" s="12">
        <f>'24.B.10 Data for Summary'!F11</f>
        <v>0</v>
      </c>
      <c r="I10" s="12">
        <f>'24.B.10 Data for Summary'!F14</f>
        <v>0</v>
      </c>
      <c r="J10" s="12">
        <f>'24.B.10 Data for Summary'!F20</f>
        <v>42000000</v>
      </c>
      <c r="K10" s="12">
        <f>'24.B.10 Data for Summary'!F5</f>
        <v>10000</v>
      </c>
    </row>
    <row r="11" spans="2:11" x14ac:dyDescent="0.25">
      <c r="B11" t="s">
        <v>13</v>
      </c>
      <c r="C11" s="12">
        <f>'24.B.10 Data for Summary'!G17</f>
        <v>40000000</v>
      </c>
      <c r="D11" s="12">
        <f>'24.B.10 Data for Summary'!G26</f>
        <v>500000</v>
      </c>
      <c r="E11" s="29">
        <f>'24.B.10 Data for Summary'!G29</f>
        <v>0.36666666666666664</v>
      </c>
      <c r="F11" s="12">
        <f>'24.B.10 Data for Summary'!G2</f>
        <v>158666.66666666666</v>
      </c>
      <c r="G11" s="12">
        <f>'24.B.10 Data for Summary'!G8</f>
        <v>33333.333333333336</v>
      </c>
      <c r="H11" s="12">
        <f>'24.B.10 Data for Summary'!G11</f>
        <v>80000</v>
      </c>
      <c r="I11" s="12">
        <f>'24.B.10 Data for Summary'!G14</f>
        <v>8000</v>
      </c>
      <c r="J11" s="12">
        <f>'24.B.10 Data for Summary'!G20</f>
        <v>42000000</v>
      </c>
      <c r="K11" s="12">
        <f>'24.B.10 Data for Summary'!G5</f>
        <v>7000</v>
      </c>
    </row>
    <row r="12" spans="2:11" x14ac:dyDescent="0.25">
      <c r="B12" t="s">
        <v>14</v>
      </c>
      <c r="C12" s="12">
        <f>'24.B.10 Data for Summary'!H17</f>
        <v>40000000</v>
      </c>
      <c r="D12" s="12">
        <f>'24.B.10 Data for Summary'!H26</f>
        <v>0</v>
      </c>
      <c r="E12" s="29">
        <f>'24.B.10 Data for Summary'!H29</f>
        <v>0</v>
      </c>
      <c r="F12" s="12">
        <f>'24.B.10 Data for Summary'!H2</f>
        <v>72000</v>
      </c>
      <c r="G12" s="12">
        <f>'24.B.10 Data for Summary'!H8</f>
        <v>0</v>
      </c>
      <c r="H12" s="12">
        <f>'24.B.10 Data for Summary'!H11</f>
        <v>0</v>
      </c>
      <c r="I12" s="12">
        <f>'24.B.10 Data for Summary'!H14</f>
        <v>0</v>
      </c>
      <c r="J12" s="12">
        <f>'24.B.10 Data for Summary'!H20</f>
        <v>42000000</v>
      </c>
      <c r="K12" s="12">
        <f>'24.B.10 Data for Summary'!H5</f>
        <v>3000</v>
      </c>
    </row>
    <row r="13" spans="2:11" x14ac:dyDescent="0.25">
      <c r="B13" t="s">
        <v>64</v>
      </c>
      <c r="C13" s="30">
        <f>SUM(C10:C12)</f>
        <v>120000000</v>
      </c>
      <c r="D13" s="30">
        <f>SUM(D10:D12)</f>
        <v>500000</v>
      </c>
      <c r="E13" s="31">
        <f>SUM(E10:E12)</f>
        <v>0.36666666666666664</v>
      </c>
      <c r="F13" s="30">
        <f t="shared" ref="F13:J13" si="0">SUM(F10:F12)</f>
        <v>430666.66666666663</v>
      </c>
      <c r="G13" s="30">
        <f t="shared" si="0"/>
        <v>33333.333333333336</v>
      </c>
      <c r="H13" s="30">
        <f t="shared" si="0"/>
        <v>80000</v>
      </c>
      <c r="I13" s="30">
        <f t="shared" si="0"/>
        <v>8000</v>
      </c>
      <c r="J13" s="30">
        <f t="shared" si="0"/>
        <v>126000000</v>
      </c>
      <c r="K13" s="30">
        <f>SUM(K10:K12)</f>
        <v>20000</v>
      </c>
    </row>
    <row r="16" spans="2:11" x14ac:dyDescent="0.25">
      <c r="C16" s="32" t="s">
        <v>31</v>
      </c>
      <c r="D16" s="32" t="s">
        <v>32</v>
      </c>
      <c r="E16" s="32" t="s">
        <v>33</v>
      </c>
    </row>
    <row r="17" spans="2:7" x14ac:dyDescent="0.25">
      <c r="B17" s="9" t="s">
        <v>65</v>
      </c>
      <c r="C17" s="10">
        <f>F13+G13+I13</f>
        <v>471999.99999999994</v>
      </c>
      <c r="D17" s="10">
        <f>C13+(D13*E13)</f>
        <v>120183333.33333333</v>
      </c>
      <c r="E17" s="4">
        <f>C17/D17</f>
        <v>3.9273332408819852E-3</v>
      </c>
    </row>
    <row r="18" spans="2:7" x14ac:dyDescent="0.25">
      <c r="B18" s="38"/>
    </row>
    <row r="19" spans="2:7" x14ac:dyDescent="0.25">
      <c r="B19" s="38"/>
    </row>
    <row r="20" spans="2:7" x14ac:dyDescent="0.25">
      <c r="B20" s="38"/>
    </row>
    <row r="21" spans="2:7" x14ac:dyDescent="0.25">
      <c r="B21" s="38"/>
    </row>
    <row r="22" spans="2:7" x14ac:dyDescent="0.25">
      <c r="B22" s="9" t="s">
        <v>66</v>
      </c>
      <c r="C22" s="10">
        <f>F13</f>
        <v>430666.66666666663</v>
      </c>
      <c r="D22" s="10">
        <f>C13+(D13*E13)</f>
        <v>120183333.33333333</v>
      </c>
      <c r="E22" s="4">
        <f>C22/D22</f>
        <v>3.5834142282623769E-3</v>
      </c>
    </row>
    <row r="23" spans="2:7" x14ac:dyDescent="0.25">
      <c r="B23" s="36"/>
      <c r="C23" s="10"/>
      <c r="D23" s="10"/>
      <c r="E23" s="4"/>
    </row>
    <row r="24" spans="2:7" x14ac:dyDescent="0.25">
      <c r="B24" s="36"/>
      <c r="C24" s="10"/>
      <c r="D24" s="10"/>
      <c r="E24" s="4"/>
      <c r="G24" t="s">
        <v>75</v>
      </c>
    </row>
    <row r="25" spans="2:7" x14ac:dyDescent="0.25">
      <c r="B25" s="36"/>
    </row>
    <row r="26" spans="2:7" x14ac:dyDescent="0.25">
      <c r="B26" s="36"/>
    </row>
    <row r="27" spans="2:7" x14ac:dyDescent="0.25">
      <c r="B27" s="9" t="s">
        <v>67</v>
      </c>
      <c r="C27" s="10">
        <f>F13</f>
        <v>430666.66666666663</v>
      </c>
      <c r="D27" s="10">
        <f>C13+(D13*E13)</f>
        <v>120183333.33333333</v>
      </c>
      <c r="E27" s="4">
        <f>C27/D27</f>
        <v>3.5834142282623769E-3</v>
      </c>
    </row>
    <row r="28" spans="2:7" x14ac:dyDescent="0.25">
      <c r="B28" s="36"/>
      <c r="C28" s="10"/>
      <c r="D28" s="10"/>
      <c r="E28" s="4"/>
    </row>
    <row r="29" spans="2:7" x14ac:dyDescent="0.25">
      <c r="B29" s="36"/>
      <c r="C29" s="10"/>
      <c r="D29" s="10"/>
      <c r="E29" s="4"/>
    </row>
    <row r="30" spans="2:7" x14ac:dyDescent="0.25">
      <c r="B30" s="36"/>
    </row>
    <row r="31" spans="2:7" x14ac:dyDescent="0.25">
      <c r="B31" s="36"/>
    </row>
    <row r="32" spans="2:7" x14ac:dyDescent="0.25">
      <c r="B32" s="9" t="s">
        <v>68</v>
      </c>
      <c r="C32" s="10">
        <f>J13-C13-D13-F13+H13</f>
        <v>5149333.333333333</v>
      </c>
      <c r="D32" s="10">
        <f>C13+(D13*E13)</f>
        <v>120183333.33333333</v>
      </c>
      <c r="E32" s="4">
        <f>C32/D32</f>
        <v>4.2845652475384827E-2</v>
      </c>
    </row>
    <row r="33" spans="2:8" x14ac:dyDescent="0.25">
      <c r="B33" s="36"/>
      <c r="C33" s="10"/>
      <c r="D33" s="10"/>
      <c r="E33" s="4"/>
    </row>
    <row r="34" spans="2:8" x14ac:dyDescent="0.25">
      <c r="B34" s="36"/>
      <c r="C34" s="10"/>
      <c r="D34" s="10"/>
      <c r="E34" s="4"/>
    </row>
    <row r="35" spans="2:8" x14ac:dyDescent="0.25">
      <c r="B35" s="36"/>
    </row>
    <row r="36" spans="2:8" x14ac:dyDescent="0.25">
      <c r="B36" s="36"/>
    </row>
    <row r="37" spans="2:8" x14ac:dyDescent="0.25">
      <c r="B37" s="9" t="s">
        <v>69</v>
      </c>
      <c r="C37" s="10">
        <f>J13-C13-D13-F13</f>
        <v>5069333.333333333</v>
      </c>
      <c r="D37" s="10">
        <f>C13+(D13*E13)</f>
        <v>120183333.33333333</v>
      </c>
      <c r="E37" s="4">
        <f>C37/D37</f>
        <v>4.218000277354042E-2</v>
      </c>
    </row>
    <row r="38" spans="2:8" x14ac:dyDescent="0.25">
      <c r="B38" s="36"/>
      <c r="C38" s="10"/>
      <c r="D38" s="10"/>
      <c r="E38" s="4"/>
    </row>
    <row r="39" spans="2:8" x14ac:dyDescent="0.25">
      <c r="B39" s="36"/>
      <c r="C39" s="10"/>
      <c r="D39" s="10"/>
      <c r="E39" s="4"/>
    </row>
    <row r="40" spans="2:8" x14ac:dyDescent="0.25">
      <c r="B40" s="36"/>
    </row>
    <row r="41" spans="2:8" x14ac:dyDescent="0.25">
      <c r="B41" s="36"/>
    </row>
    <row r="42" spans="2:8" x14ac:dyDescent="0.25">
      <c r="B42" s="9" t="s">
        <v>70</v>
      </c>
      <c r="C42" s="10">
        <f>J13-C13-D13-F13-K13</f>
        <v>5049333.333333333</v>
      </c>
      <c r="D42" s="10">
        <f>C13+(D13*E13)</f>
        <v>120183333.33333333</v>
      </c>
      <c r="E42" s="4">
        <f>C42/D42</f>
        <v>4.2013590348079326E-2</v>
      </c>
    </row>
    <row r="43" spans="2:8" x14ac:dyDescent="0.25">
      <c r="B43" s="36"/>
      <c r="C43" s="10"/>
      <c r="D43" s="10"/>
      <c r="E43" s="4"/>
    </row>
    <row r="44" spans="2:8" x14ac:dyDescent="0.25">
      <c r="B44" s="36"/>
      <c r="C44" s="10"/>
      <c r="D44" s="10"/>
      <c r="E44" s="4"/>
    </row>
    <row r="45" spans="2:8" x14ac:dyDescent="0.25">
      <c r="B45" s="36"/>
      <c r="G45" s="32" t="s">
        <v>71</v>
      </c>
    </row>
    <row r="46" spans="2:8" x14ac:dyDescent="0.25">
      <c r="B46" s="36"/>
    </row>
    <row r="47" spans="2:8" x14ac:dyDescent="0.25">
      <c r="B47" s="9" t="s">
        <v>72</v>
      </c>
      <c r="C47" s="10">
        <f>J13-C13-D13+G13+I13+H13</f>
        <v>5621333.333333333</v>
      </c>
      <c r="D47" s="10">
        <f>C13+(D13*E13)</f>
        <v>120183333.33333333</v>
      </c>
      <c r="E47" s="4">
        <f>C47/D47</f>
        <v>4.6772985716266813E-2</v>
      </c>
      <c r="G47" s="33">
        <f>E17+E32</f>
        <v>4.6772985716266813E-2</v>
      </c>
      <c r="H47" s="33"/>
    </row>
    <row r="48" spans="2:8" x14ac:dyDescent="0.25">
      <c r="B48" s="36"/>
      <c r="C48" s="10"/>
      <c r="D48" s="10"/>
      <c r="E48" s="4"/>
    </row>
    <row r="49" spans="2:8" x14ac:dyDescent="0.25">
      <c r="B49" s="36"/>
      <c r="C49" s="10"/>
      <c r="D49" s="10"/>
      <c r="E49" s="4"/>
    </row>
    <row r="50" spans="2:8" x14ac:dyDescent="0.25">
      <c r="B50" s="36"/>
    </row>
    <row r="51" spans="2:8" x14ac:dyDescent="0.25">
      <c r="B51" s="36"/>
    </row>
    <row r="52" spans="2:8" x14ac:dyDescent="0.25">
      <c r="B52" s="9" t="s">
        <v>73</v>
      </c>
      <c r="C52" s="10">
        <f>J13-C13-D13</f>
        <v>5500000</v>
      </c>
      <c r="D52" s="10">
        <f>C13+(D13*E13)</f>
        <v>120183333.33333333</v>
      </c>
      <c r="E52" s="4">
        <f>C52/D52</f>
        <v>4.5763417001802802E-2</v>
      </c>
      <c r="G52" s="33">
        <f>E22+E37</f>
        <v>4.5763417001802795E-2</v>
      </c>
      <c r="H52" s="33"/>
    </row>
    <row r="53" spans="2:8" x14ac:dyDescent="0.25">
      <c r="B53" s="36"/>
      <c r="C53" s="10"/>
      <c r="D53" s="10"/>
      <c r="E53" s="4"/>
    </row>
    <row r="54" spans="2:8" x14ac:dyDescent="0.25">
      <c r="B54" s="36"/>
      <c r="C54" s="10"/>
      <c r="D54" s="10"/>
      <c r="E54" s="4"/>
    </row>
    <row r="55" spans="2:8" x14ac:dyDescent="0.25">
      <c r="B55" s="36"/>
    </row>
    <row r="56" spans="2:8" x14ac:dyDescent="0.25">
      <c r="B56" s="36"/>
    </row>
    <row r="57" spans="2:8" x14ac:dyDescent="0.25">
      <c r="B57" s="9" t="s">
        <v>74</v>
      </c>
      <c r="C57" s="10">
        <f>J13-C13-D13-K13</f>
        <v>5480000</v>
      </c>
      <c r="D57" s="10">
        <f>C13+(D13*E13)</f>
        <v>120183333.33333333</v>
      </c>
      <c r="E57" s="4">
        <f>C57/D57</f>
        <v>4.55970045763417E-2</v>
      </c>
      <c r="F57" s="33"/>
      <c r="G57" s="33">
        <f>E27+E42</f>
        <v>4.55970045763417E-2</v>
      </c>
      <c r="H57" s="33"/>
    </row>
    <row r="58" spans="2:8" x14ac:dyDescent="0.25">
      <c r="B58" s="37"/>
    </row>
    <row r="59" spans="2:8" x14ac:dyDescent="0.25">
      <c r="B59" s="37"/>
    </row>
    <row r="60" spans="2:8" x14ac:dyDescent="0.25">
      <c r="B60" s="37"/>
    </row>
    <row r="61" spans="2:8" x14ac:dyDescent="0.25">
      <c r="B61" s="37"/>
    </row>
  </sheetData>
  <mergeCells count="9">
    <mergeCell ref="B48:B51"/>
    <mergeCell ref="B53:B56"/>
    <mergeCell ref="B58:B61"/>
    <mergeCell ref="B18:B21"/>
    <mergeCell ref="B23:B26"/>
    <mergeCell ref="B28:B31"/>
    <mergeCell ref="B33:B36"/>
    <mergeCell ref="B38:B41"/>
    <mergeCell ref="B43:B46"/>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47AB-3863-42CC-A23E-F9E939E9A4B6}">
  <dimension ref="B1:N93"/>
  <sheetViews>
    <sheetView tabSelected="1" topLeftCell="A49" workbookViewId="0">
      <selection activeCell="L98" sqref="L98"/>
    </sheetView>
  </sheetViews>
  <sheetFormatPr defaultRowHeight="15" x14ac:dyDescent="0.25"/>
  <cols>
    <col min="2" max="2" width="50.28515625" style="8" customWidth="1"/>
    <col min="4" max="4" width="12.7109375" bestFit="1" customWidth="1"/>
    <col min="6" max="6" width="15.28515625" customWidth="1"/>
    <col min="7" max="7" width="15.28515625" bestFit="1" customWidth="1"/>
    <col min="8" max="10" width="15.28515625" customWidth="1"/>
    <col min="12" max="13" width="11.5703125" bestFit="1" customWidth="1"/>
    <col min="14" max="14" width="13.42578125" bestFit="1" customWidth="1"/>
  </cols>
  <sheetData>
    <row r="1" spans="2:14" ht="60" x14ac:dyDescent="0.25">
      <c r="F1" s="8" t="s">
        <v>12</v>
      </c>
      <c r="G1" s="8" t="s">
        <v>13</v>
      </c>
      <c r="H1" s="8" t="s">
        <v>14</v>
      </c>
      <c r="I1" s="8" t="s">
        <v>15</v>
      </c>
      <c r="J1" s="8"/>
    </row>
    <row r="2" spans="2:14" ht="60" x14ac:dyDescent="0.25">
      <c r="B2" s="9" t="s">
        <v>16</v>
      </c>
      <c r="F2" s="10">
        <f>2400000/12</f>
        <v>200000</v>
      </c>
      <c r="G2" s="11">
        <f>2400000/12-G8-G14</f>
        <v>158666.66666666666</v>
      </c>
      <c r="H2" s="10">
        <f>2400000/12-40000-80000-8000</f>
        <v>72000</v>
      </c>
      <c r="I2" s="10">
        <f>SUM(F2:H2)</f>
        <v>430666.66666666663</v>
      </c>
      <c r="J2" s="10"/>
      <c r="K2" s="8"/>
      <c r="L2" s="12"/>
      <c r="M2" s="12"/>
      <c r="N2" s="12"/>
    </row>
    <row r="3" spans="2:14" x14ac:dyDescent="0.25">
      <c r="L3" s="12"/>
      <c r="M3" s="12"/>
      <c r="N3" s="12"/>
    </row>
    <row r="4" spans="2:14" x14ac:dyDescent="0.25">
      <c r="L4" s="12"/>
      <c r="M4" s="12"/>
      <c r="N4" s="12"/>
    </row>
    <row r="5" spans="2:14" ht="45" x14ac:dyDescent="0.25">
      <c r="B5" s="9" t="s">
        <v>17</v>
      </c>
      <c r="F5" s="13">
        <v>10000</v>
      </c>
      <c r="G5" s="13">
        <v>7000</v>
      </c>
      <c r="H5" s="13">
        <v>3000</v>
      </c>
      <c r="I5" s="10">
        <f>SUM(F5:H5)</f>
        <v>20000</v>
      </c>
      <c r="J5" s="10"/>
      <c r="L5" s="12"/>
      <c r="M5" s="12"/>
      <c r="N5" s="12"/>
    </row>
    <row r="7" spans="2:14" x14ac:dyDescent="0.25">
      <c r="J7" s="4"/>
    </row>
    <row r="8" spans="2:14" ht="93" x14ac:dyDescent="0.25">
      <c r="B8" s="9" t="s">
        <v>18</v>
      </c>
      <c r="F8" s="14"/>
      <c r="G8" s="10">
        <f>G17*0.01/12</f>
        <v>33333.333333333336</v>
      </c>
      <c r="H8" s="14"/>
      <c r="I8" s="10">
        <f>SUM(F8:H8)</f>
        <v>33333.333333333336</v>
      </c>
      <c r="J8" s="10"/>
      <c r="L8" s="10"/>
    </row>
    <row r="11" spans="2:14" ht="75" x14ac:dyDescent="0.25">
      <c r="B11" s="9" t="s">
        <v>19</v>
      </c>
      <c r="F11" s="15"/>
      <c r="G11" s="16">
        <f>G17*0.002</f>
        <v>80000</v>
      </c>
      <c r="H11" s="15"/>
      <c r="I11" s="10">
        <f>SUM(F11:H11)</f>
        <v>80000</v>
      </c>
    </row>
    <row r="14" spans="2:14" ht="75" x14ac:dyDescent="0.25">
      <c r="B14" s="9" t="s">
        <v>20</v>
      </c>
      <c r="F14" s="15"/>
      <c r="G14" s="17">
        <f>G17*0.0002</f>
        <v>8000</v>
      </c>
      <c r="H14" s="15"/>
      <c r="I14" s="10">
        <f>SUM(F14:H14)</f>
        <v>8000</v>
      </c>
    </row>
    <row r="17" spans="2:10" x14ac:dyDescent="0.25">
      <c r="B17" s="9" t="s">
        <v>21</v>
      </c>
      <c r="F17" s="12">
        <f>40000000</f>
        <v>40000000</v>
      </c>
      <c r="G17" s="12">
        <f>40000000</f>
        <v>40000000</v>
      </c>
      <c r="H17" s="12">
        <f>40000000</f>
        <v>40000000</v>
      </c>
      <c r="I17" s="10">
        <f>SUM(F17:H17)</f>
        <v>120000000</v>
      </c>
      <c r="J17" s="12"/>
    </row>
    <row r="20" spans="2:10" x14ac:dyDescent="0.25">
      <c r="B20" s="9" t="s">
        <v>22</v>
      </c>
      <c r="F20" s="12">
        <v>42000000</v>
      </c>
      <c r="G20" s="12">
        <v>42000000</v>
      </c>
      <c r="H20" s="12">
        <v>42000000</v>
      </c>
      <c r="I20" s="10">
        <f>SUM(F20:H20)</f>
        <v>126000000</v>
      </c>
      <c r="J20" s="12"/>
    </row>
    <row r="23" spans="2:10" ht="30" x14ac:dyDescent="0.25">
      <c r="B23" s="9" t="s">
        <v>23</v>
      </c>
    </row>
    <row r="26" spans="2:10" x14ac:dyDescent="0.25">
      <c r="B26" s="18" t="s">
        <v>24</v>
      </c>
      <c r="F26" s="12">
        <v>0</v>
      </c>
      <c r="G26" s="12">
        <v>500000</v>
      </c>
      <c r="H26" s="12">
        <v>0</v>
      </c>
      <c r="I26" s="10">
        <f>SUM(F26:H26)</f>
        <v>500000</v>
      </c>
      <c r="J26" s="12"/>
    </row>
    <row r="29" spans="2:10" ht="45" x14ac:dyDescent="0.25">
      <c r="B29" s="9" t="s">
        <v>25</v>
      </c>
      <c r="F29" s="19">
        <v>0</v>
      </c>
      <c r="G29" s="19">
        <f>(30-20+1)/30</f>
        <v>0.36666666666666664</v>
      </c>
      <c r="H29" s="19">
        <v>0</v>
      </c>
      <c r="I29" s="10">
        <f>SUM(F29:H29)</f>
        <v>0.36666666666666664</v>
      </c>
    </row>
    <row r="30" spans="2:10" x14ac:dyDescent="0.25">
      <c r="B30" s="37"/>
    </row>
    <row r="31" spans="2:10" x14ac:dyDescent="0.25">
      <c r="B31" s="37"/>
    </row>
    <row r="32" spans="2:10" x14ac:dyDescent="0.25">
      <c r="B32" s="20" t="s">
        <v>26</v>
      </c>
    </row>
    <row r="33" spans="2:10" ht="18" x14ac:dyDescent="0.25">
      <c r="B33" s="21" t="s">
        <v>27</v>
      </c>
    </row>
    <row r="34" spans="2:10" ht="18" x14ac:dyDescent="0.25">
      <c r="B34" s="21" t="s">
        <v>28</v>
      </c>
    </row>
    <row r="35" spans="2:10" ht="18" x14ac:dyDescent="0.25">
      <c r="B35" s="21" t="s">
        <v>29</v>
      </c>
    </row>
    <row r="37" spans="2:10" x14ac:dyDescent="0.25">
      <c r="B37" s="22" t="s">
        <v>30</v>
      </c>
    </row>
    <row r="38" spans="2:10" x14ac:dyDescent="0.25">
      <c r="B38" s="23"/>
    </row>
    <row r="39" spans="2:10" x14ac:dyDescent="0.25">
      <c r="B39" s="37"/>
      <c r="D39" t="s">
        <v>31</v>
      </c>
      <c r="F39" s="10">
        <f>(F2+F8+F14)</f>
        <v>200000</v>
      </c>
      <c r="G39" s="10">
        <f>(G2+G8+G14)</f>
        <v>200000</v>
      </c>
      <c r="H39" s="10">
        <f>(H2+H8+H14)</f>
        <v>72000</v>
      </c>
      <c r="I39" s="10">
        <f>(I2+I8+I14)</f>
        <v>471999.99999999994</v>
      </c>
      <c r="J39" s="10"/>
    </row>
    <row r="40" spans="2:10" x14ac:dyDescent="0.25">
      <c r="B40" s="37"/>
      <c r="D40" t="s">
        <v>32</v>
      </c>
      <c r="F40" s="10">
        <f>F17+(F26*F29)</f>
        <v>40000000</v>
      </c>
      <c r="G40" s="10">
        <f>G17+(G26*G29)</f>
        <v>40183333.333333336</v>
      </c>
      <c r="H40" s="10">
        <f>H17+(H26*H29)</f>
        <v>40000000</v>
      </c>
      <c r="I40" s="10">
        <f>I17+(I26*I29)</f>
        <v>120183333.33333333</v>
      </c>
      <c r="J40" s="10"/>
    </row>
    <row r="41" spans="2:10" x14ac:dyDescent="0.25">
      <c r="B41" s="37"/>
      <c r="D41" t="s">
        <v>33</v>
      </c>
      <c r="F41" s="4">
        <f>F39/F40</f>
        <v>5.0000000000000001E-3</v>
      </c>
      <c r="G41" s="4">
        <f>G39/G40</f>
        <v>4.9771878888428033E-3</v>
      </c>
      <c r="H41" s="4">
        <f>H39/H40</f>
        <v>1.8E-3</v>
      </c>
      <c r="I41" s="4">
        <f>I39/I40</f>
        <v>3.9273332408819852E-3</v>
      </c>
      <c r="J41" s="4"/>
    </row>
    <row r="42" spans="2:10" x14ac:dyDescent="0.25">
      <c r="B42" s="37"/>
    </row>
    <row r="45" spans="2:10" x14ac:dyDescent="0.25">
      <c r="B45" s="22" t="s">
        <v>34</v>
      </c>
    </row>
    <row r="46" spans="2:10" x14ac:dyDescent="0.25">
      <c r="B46" s="22"/>
    </row>
    <row r="47" spans="2:10" x14ac:dyDescent="0.25">
      <c r="B47" s="37"/>
      <c r="D47" t="s">
        <v>31</v>
      </c>
      <c r="F47" s="10">
        <f>F2</f>
        <v>200000</v>
      </c>
      <c r="G47" s="10">
        <f>G2</f>
        <v>158666.66666666666</v>
      </c>
      <c r="H47" s="10">
        <f>H2</f>
        <v>72000</v>
      </c>
      <c r="I47" s="10">
        <f>I2</f>
        <v>430666.66666666663</v>
      </c>
      <c r="J47" s="10"/>
    </row>
    <row r="48" spans="2:10" x14ac:dyDescent="0.25">
      <c r="B48" s="37"/>
      <c r="D48" t="s">
        <v>32</v>
      </c>
      <c r="F48" s="10">
        <f>F17+(F26*F29)</f>
        <v>40000000</v>
      </c>
      <c r="G48" s="10">
        <f>G17+(G26*G29)</f>
        <v>40183333.333333336</v>
      </c>
      <c r="H48" s="10">
        <f>H17+(H26*H29)</f>
        <v>40000000</v>
      </c>
      <c r="I48" s="10">
        <f>I17+(I26*I29)</f>
        <v>120183333.33333333</v>
      </c>
      <c r="J48" s="10"/>
    </row>
    <row r="49" spans="2:10" x14ac:dyDescent="0.25">
      <c r="B49" s="37"/>
      <c r="D49" t="s">
        <v>33</v>
      </c>
      <c r="F49" s="4">
        <f>F47/F48</f>
        <v>5.0000000000000001E-3</v>
      </c>
      <c r="G49" s="4">
        <f>G47/G48</f>
        <v>3.948569058481957E-3</v>
      </c>
      <c r="H49" s="4">
        <f>H47/H48</f>
        <v>1.8E-3</v>
      </c>
      <c r="I49" s="4">
        <f>I47/I48</f>
        <v>3.5834142282623769E-3</v>
      </c>
      <c r="J49" s="4"/>
    </row>
    <row r="50" spans="2:10" x14ac:dyDescent="0.25">
      <c r="B50" s="37"/>
    </row>
    <row r="53" spans="2:10" x14ac:dyDescent="0.25">
      <c r="B53" t="s">
        <v>35</v>
      </c>
    </row>
    <row r="54" spans="2:10" x14ac:dyDescent="0.25">
      <c r="B54"/>
    </row>
    <row r="55" spans="2:10" x14ac:dyDescent="0.25">
      <c r="B55" s="39"/>
      <c r="D55" t="s">
        <v>31</v>
      </c>
      <c r="F55" s="10">
        <f>(F20-F17-F26-F2+F11)</f>
        <v>1800000</v>
      </c>
      <c r="G55" s="10">
        <f>(G20-G17-G26-G2+G11)</f>
        <v>1421333.3333333333</v>
      </c>
      <c r="H55" s="10">
        <f>(H20-H17-H26-H2+H11)</f>
        <v>1928000</v>
      </c>
      <c r="I55" s="10">
        <f>(I20-I17-I26-I2+I11)</f>
        <v>5149333.333333333</v>
      </c>
    </row>
    <row r="56" spans="2:10" x14ac:dyDescent="0.25">
      <c r="B56" s="39"/>
      <c r="D56" t="s">
        <v>32</v>
      </c>
      <c r="F56" s="10">
        <f>F17+(F26*F29)</f>
        <v>40000000</v>
      </c>
      <c r="G56" s="10">
        <f>G17+(G26*G29)</f>
        <v>40183333.333333336</v>
      </c>
      <c r="H56" s="10">
        <f>H17+(H26*H29)</f>
        <v>40000000</v>
      </c>
      <c r="I56" s="10">
        <f>I17+(I26*I29)</f>
        <v>120183333.33333333</v>
      </c>
    </row>
    <row r="57" spans="2:10" x14ac:dyDescent="0.25">
      <c r="B57" s="39"/>
      <c r="D57" t="s">
        <v>33</v>
      </c>
      <c r="F57" s="4">
        <f>F55/F56</f>
        <v>4.4999999999999998E-2</v>
      </c>
      <c r="G57" s="4">
        <f>G55/G56</f>
        <v>3.5371215263376186E-2</v>
      </c>
      <c r="H57" s="4">
        <f>H55/H56</f>
        <v>4.82E-2</v>
      </c>
      <c r="I57" s="4">
        <f>I55/I56</f>
        <v>4.2845652475384827E-2</v>
      </c>
    </row>
    <row r="60" spans="2:10" x14ac:dyDescent="0.25">
      <c r="B60" s="22" t="s">
        <v>36</v>
      </c>
    </row>
    <row r="61" spans="2:10" x14ac:dyDescent="0.25">
      <c r="B61" s="22"/>
    </row>
    <row r="62" spans="2:10" x14ac:dyDescent="0.25">
      <c r="B62" s="37"/>
      <c r="D62" t="s">
        <v>31</v>
      </c>
      <c r="F62" s="10">
        <f>(F20-F17-F26-F2)</f>
        <v>1800000</v>
      </c>
      <c r="G62" s="10">
        <f>(G20-G17-G26-G2)</f>
        <v>1341333.3333333333</v>
      </c>
      <c r="H62" s="10">
        <f>(H20-H17-H26-H2)</f>
        <v>1928000</v>
      </c>
      <c r="I62" s="10">
        <f>(I20-I17-I26-I2)</f>
        <v>5069333.333333333</v>
      </c>
    </row>
    <row r="63" spans="2:10" x14ac:dyDescent="0.25">
      <c r="B63" s="37"/>
      <c r="D63" t="s">
        <v>32</v>
      </c>
      <c r="F63" s="10">
        <f>F17+(F26*F29)</f>
        <v>40000000</v>
      </c>
      <c r="G63" s="10">
        <f>G17+(G26*G29)</f>
        <v>40183333.333333336</v>
      </c>
      <c r="H63" s="10">
        <f>H17+(H26*H29)</f>
        <v>40000000</v>
      </c>
      <c r="I63" s="10">
        <f>I17+(I26*I29)</f>
        <v>120183333.33333333</v>
      </c>
    </row>
    <row r="64" spans="2:10" x14ac:dyDescent="0.25">
      <c r="B64" s="37"/>
      <c r="D64" t="s">
        <v>33</v>
      </c>
      <c r="F64" s="4">
        <f>F62/F63</f>
        <v>4.4999999999999998E-2</v>
      </c>
      <c r="G64" s="4">
        <f>G62/G63</f>
        <v>3.3380340107839065E-2</v>
      </c>
      <c r="H64" s="4">
        <f>H62/H63</f>
        <v>4.82E-2</v>
      </c>
      <c r="I64" s="4">
        <f>I62/I63</f>
        <v>4.218000277354042E-2</v>
      </c>
    </row>
    <row r="67" spans="2:10" x14ac:dyDescent="0.25">
      <c r="B67" s="22" t="s">
        <v>37</v>
      </c>
    </row>
    <row r="68" spans="2:10" x14ac:dyDescent="0.25">
      <c r="B68" s="22"/>
    </row>
    <row r="69" spans="2:10" x14ac:dyDescent="0.25">
      <c r="B69" s="37"/>
      <c r="D69" t="s">
        <v>31</v>
      </c>
      <c r="F69" s="10">
        <f>(F20-F17-F26-F2-F5)</f>
        <v>1790000</v>
      </c>
      <c r="G69" s="10">
        <f>(G20-G17-G26-G2-G5)</f>
        <v>1334333.3333333333</v>
      </c>
      <c r="H69" s="10">
        <f>(H20-H17-H26-H2-H5)</f>
        <v>1925000</v>
      </c>
      <c r="I69" s="10">
        <f>(I20-I17-I26-I2-I5)</f>
        <v>5049333.333333333</v>
      </c>
    </row>
    <row r="70" spans="2:10" x14ac:dyDescent="0.25">
      <c r="B70" s="37"/>
      <c r="D70" t="s">
        <v>32</v>
      </c>
      <c r="F70" s="10">
        <f>F17+(F26*F29)</f>
        <v>40000000</v>
      </c>
      <c r="G70" s="10">
        <f>G17+(G26*G29)</f>
        <v>40183333.333333336</v>
      </c>
      <c r="H70" s="10">
        <f>H17+(H26*H29)</f>
        <v>40000000</v>
      </c>
      <c r="I70" s="10">
        <f>I17+(I26*I29)</f>
        <v>120183333.33333333</v>
      </c>
      <c r="J70" s="10"/>
    </row>
    <row r="71" spans="2:10" x14ac:dyDescent="0.25">
      <c r="B71" s="37"/>
      <c r="D71" t="s">
        <v>33</v>
      </c>
      <c r="F71" s="4">
        <f>F69/F70</f>
        <v>4.4749999999999998E-2</v>
      </c>
      <c r="G71" s="24">
        <f>G69/G70</f>
        <v>3.3206138531729566E-2</v>
      </c>
      <c r="H71" s="24">
        <f>H69/H70</f>
        <v>4.8125000000000001E-2</v>
      </c>
      <c r="I71" s="24">
        <f>I69/I70</f>
        <v>4.2013590348079326E-2</v>
      </c>
      <c r="J71" s="4"/>
    </row>
    <row r="72" spans="2:10" x14ac:dyDescent="0.25">
      <c r="B72" s="37"/>
      <c r="G72" s="25"/>
      <c r="H72" s="25"/>
      <c r="I72" s="25"/>
    </row>
    <row r="75" spans="2:10" x14ac:dyDescent="0.25">
      <c r="B75" s="22" t="s">
        <v>38</v>
      </c>
    </row>
    <row r="76" spans="2:10" x14ac:dyDescent="0.25">
      <c r="B76" s="22"/>
    </row>
    <row r="77" spans="2:10" x14ac:dyDescent="0.25">
      <c r="B77" s="39"/>
      <c r="D77" t="s">
        <v>31</v>
      </c>
      <c r="F77" s="10">
        <f>(F20-F17-F26+F8+F14+F11)</f>
        <v>2000000</v>
      </c>
      <c r="G77" s="10">
        <f>(G20-G17-G26+G8+G14+G11)</f>
        <v>1621333.3333333333</v>
      </c>
      <c r="H77" s="10">
        <f>(H20-H17-H26+H8+H14+H11)</f>
        <v>2000000</v>
      </c>
      <c r="I77" s="10">
        <f>(I20-I17-I26+I8+I14+I11)</f>
        <v>5621333.333333333</v>
      </c>
      <c r="J77" s="10"/>
    </row>
    <row r="78" spans="2:10" x14ac:dyDescent="0.25">
      <c r="B78" s="39"/>
      <c r="D78" t="s">
        <v>32</v>
      </c>
      <c r="F78" s="10">
        <f>F17+(F26*F29)</f>
        <v>40000000</v>
      </c>
      <c r="G78" s="10">
        <f>G17+(G26*G29)</f>
        <v>40183333.333333336</v>
      </c>
      <c r="H78" s="10">
        <f>H17+(H26*H29)</f>
        <v>40000000</v>
      </c>
      <c r="I78" s="10">
        <f>I17+(I26*I29)</f>
        <v>120183333.33333333</v>
      </c>
      <c r="J78" s="10"/>
    </row>
    <row r="79" spans="2:10" x14ac:dyDescent="0.25">
      <c r="B79" s="39"/>
      <c r="D79" t="s">
        <v>33</v>
      </c>
      <c r="F79" s="4">
        <f>F77/F78</f>
        <v>0.05</v>
      </c>
      <c r="G79" s="4">
        <f>G77/G78</f>
        <v>4.0348403152218992E-2</v>
      </c>
      <c r="H79" s="4">
        <f>H77/H78</f>
        <v>0.05</v>
      </c>
      <c r="I79" s="4">
        <f>I77/I78</f>
        <v>4.6772985716266813E-2</v>
      </c>
      <c r="J79" s="4"/>
    </row>
    <row r="80" spans="2:10" x14ac:dyDescent="0.25">
      <c r="B80" s="23"/>
    </row>
    <row r="82" spans="2:10" x14ac:dyDescent="0.25">
      <c r="B82" s="22" t="s">
        <v>39</v>
      </c>
    </row>
    <row r="83" spans="2:10" x14ac:dyDescent="0.25">
      <c r="B83" s="22"/>
    </row>
    <row r="84" spans="2:10" x14ac:dyDescent="0.25">
      <c r="B84" s="37"/>
      <c r="D84" t="s">
        <v>31</v>
      </c>
      <c r="F84" s="10">
        <f>(F20-F17-F26)</f>
        <v>2000000</v>
      </c>
      <c r="G84" s="10">
        <f>(G20-G17-G26)</f>
        <v>1500000</v>
      </c>
      <c r="H84" s="10">
        <f>(H20-H17-H26)</f>
        <v>2000000</v>
      </c>
      <c r="I84" s="10">
        <f>(I20-I17-I26)</f>
        <v>5500000</v>
      </c>
      <c r="J84" s="10"/>
    </row>
    <row r="85" spans="2:10" x14ac:dyDescent="0.25">
      <c r="B85" s="37"/>
      <c r="D85" t="s">
        <v>32</v>
      </c>
      <c r="F85" s="10">
        <f>F17+(F26*F29)</f>
        <v>40000000</v>
      </c>
      <c r="G85" s="10">
        <f>G17+(G26*G29)</f>
        <v>40183333.333333336</v>
      </c>
      <c r="H85" s="10">
        <f>H17+(H26*H29)</f>
        <v>40000000</v>
      </c>
      <c r="I85" s="10">
        <f>I17+(I26*I29)</f>
        <v>120183333.33333333</v>
      </c>
      <c r="J85" s="10"/>
    </row>
    <row r="86" spans="2:10" x14ac:dyDescent="0.25">
      <c r="B86" s="37"/>
      <c r="D86" t="s">
        <v>33</v>
      </c>
      <c r="F86" s="4">
        <f>F84/F85</f>
        <v>0.05</v>
      </c>
      <c r="G86" s="4">
        <f>G84/G85</f>
        <v>3.7328909166321027E-2</v>
      </c>
      <c r="H86" s="4">
        <f>H84/H85</f>
        <v>0.05</v>
      </c>
      <c r="I86" s="4">
        <f>I84/I85</f>
        <v>4.5763417001802802E-2</v>
      </c>
      <c r="J86" s="4"/>
    </row>
    <row r="89" spans="2:10" x14ac:dyDescent="0.25">
      <c r="B89" t="s">
        <v>40</v>
      </c>
    </row>
    <row r="90" spans="2:10" x14ac:dyDescent="0.25">
      <c r="B90"/>
    </row>
    <row r="91" spans="2:10" x14ac:dyDescent="0.25">
      <c r="B91" s="37"/>
      <c r="D91" t="s">
        <v>31</v>
      </c>
      <c r="F91" s="10">
        <f>(F20-F17-F26)</f>
        <v>2000000</v>
      </c>
      <c r="G91" s="10">
        <f t="shared" ref="G91:H91" si="0">(G20-G17-G26)</f>
        <v>1500000</v>
      </c>
      <c r="H91" s="10">
        <f t="shared" si="0"/>
        <v>2000000</v>
      </c>
      <c r="I91" s="10">
        <f>(I20-I17-I26-I5)</f>
        <v>5480000</v>
      </c>
      <c r="J91" s="10"/>
    </row>
    <row r="92" spans="2:10" x14ac:dyDescent="0.25">
      <c r="B92" s="37"/>
      <c r="D92" t="s">
        <v>32</v>
      </c>
      <c r="F92" s="10">
        <f>F17+(F26*F29)</f>
        <v>40000000</v>
      </c>
      <c r="G92" s="10">
        <f>G17+(G26*G29)</f>
        <v>40183333.333333336</v>
      </c>
      <c r="H92" s="10">
        <f>H17+(H26*H29)</f>
        <v>40000000</v>
      </c>
      <c r="I92" s="10">
        <f>I17+(I26*I29)</f>
        <v>120183333.33333333</v>
      </c>
      <c r="J92" s="10"/>
    </row>
    <row r="93" spans="2:10" x14ac:dyDescent="0.25">
      <c r="B93" s="37"/>
      <c r="D93" t="s">
        <v>33</v>
      </c>
      <c r="F93" s="4">
        <f>F91/F92</f>
        <v>0.05</v>
      </c>
      <c r="G93" s="4">
        <f>G91/G92</f>
        <v>3.7328909166321027E-2</v>
      </c>
      <c r="H93" s="4">
        <f>H91/H92</f>
        <v>0.05</v>
      </c>
      <c r="I93" s="4">
        <f>I91/I92</f>
        <v>4.55970045763417E-2</v>
      </c>
      <c r="J93" s="4"/>
    </row>
  </sheetData>
  <mergeCells count="9">
    <mergeCell ref="B77:B79"/>
    <mergeCell ref="B84:B86"/>
    <mergeCell ref="B91:B93"/>
    <mergeCell ref="B30:B31"/>
    <mergeCell ref="B39:B42"/>
    <mergeCell ref="B47:B50"/>
    <mergeCell ref="B55:B57"/>
    <mergeCell ref="B62:B64"/>
    <mergeCell ref="B69:B72"/>
  </mergeCells>
  <pageMargins left="0.7" right="0.7" top="0.75" bottom="0.75" header="0.3" footer="0.3"/>
  <drawing r:id="rId1"/>
  <legacyDrawing r:id="rId2"/>
  <oleObjects>
    <mc:AlternateContent xmlns:mc="http://schemas.openxmlformats.org/markup-compatibility/2006">
      <mc:Choice Requires="x14">
        <oleObject progId="Equation.DSMT4" shapeId="4097" r:id="rId3">
          <objectPr defaultSize="0" autoPict="0" r:id="rId4">
            <anchor moveWithCells="1" sizeWithCells="1">
              <from>
                <xdr:col>1</xdr:col>
                <xdr:colOff>0</xdr:colOff>
                <xdr:row>29</xdr:row>
                <xdr:rowOff>0</xdr:rowOff>
              </from>
              <to>
                <xdr:col>1</xdr:col>
                <xdr:colOff>1000125</xdr:colOff>
                <xdr:row>30</xdr:row>
                <xdr:rowOff>180975</xdr:rowOff>
              </to>
            </anchor>
          </objectPr>
        </oleObject>
      </mc:Choice>
      <mc:Fallback>
        <oleObject progId="Equation.DSMT4" shapeId="4097"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DA79330DDB39949977C72F7893FE59B" ma:contentTypeVersion="4" ma:contentTypeDescription="Create a new document." ma:contentTypeScope="" ma:versionID="7cf603f5aa7cfb0699ce4cb244a0511c">
  <xsd:schema xmlns:xsd="http://www.w3.org/2001/XMLSchema" xmlns:xs="http://www.w3.org/2001/XMLSchema" xmlns:p="http://schemas.microsoft.com/office/2006/metadata/properties" xmlns:ns3="18928e69-a32f-4899-b47e-0f4d606b2ec4" targetNamespace="http://schemas.microsoft.com/office/2006/metadata/properties" ma:root="true" ma:fieldsID="d0ec320af7b3c3023eb4c9fe67dce02d" ns3:_="">
    <xsd:import namespace="18928e69-a32f-4899-b47e-0f4d606b2ec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28e69-a32f-4899-b47e-0f4d606b2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A9286F-8BDC-494E-835E-8B3BC2C1F56E}">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18928e69-a32f-4899-b47e-0f4d606b2ec4"/>
    <ds:schemaRef ds:uri="http://www.w3.org/XML/1998/namespace"/>
    <ds:schemaRef ds:uri="http://purl.org/dc/dcmitype/"/>
  </ds:schemaRefs>
</ds:datastoreItem>
</file>

<file path=customXml/itemProps2.xml><?xml version="1.0" encoding="utf-8"?>
<ds:datastoreItem xmlns:ds="http://schemas.openxmlformats.org/officeDocument/2006/customXml" ds:itemID="{4CC70148-A517-4EFC-82B2-B45FBDD423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28e69-a32f-4899-b47e-0f4d606b2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26E6AB-737D-4A64-A345-9B7AE93062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PLEASE READ</vt:lpstr>
      <vt:lpstr>24.A.1.j, 3-yr ex post std dev</vt:lpstr>
      <vt:lpstr>24.B.10 Summary</vt:lpstr>
      <vt:lpstr>24.B.10 Data for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Terris</dc:creator>
  <cp:lastModifiedBy>Karyn Vincent</cp:lastModifiedBy>
  <cp:lastPrinted>2020-02-06T19:58:28Z</cp:lastPrinted>
  <dcterms:created xsi:type="dcterms:W3CDTF">2019-12-27T21:17:58Z</dcterms:created>
  <dcterms:modified xsi:type="dcterms:W3CDTF">2020-10-14T17:00:01Z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0x0101001DA79330DDB39949977C72F7893FE59B</vt:lpwstr>
  </property>
</Properties>
</file>